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Jörg\020 Geschäftsstelle\Formulare Orig\"/>
    </mc:Choice>
  </mc:AlternateContent>
  <xr:revisionPtr revIDLastSave="0" documentId="13_ncr:1_{CCFC10D3-C690-4C5E-8B0D-931F78BF1FF7}" xr6:coauthVersionLast="47" xr6:coauthVersionMax="47" xr10:uidLastSave="{00000000-0000-0000-0000-000000000000}"/>
  <bookViews>
    <workbookView xWindow="-120" yWindow="-120" windowWidth="29040" windowHeight="15720" xr2:uid="{FC069F1B-61C8-4B54-A6C2-546D1A40BD41}"/>
  </bookViews>
  <sheets>
    <sheet name="Formular" sheetId="1" r:id="rId1"/>
  </sheets>
  <definedNames>
    <definedName name="_xlnm.Print_Area" localSheetId="0">Formular!$A$2:$Y$74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2" i="1" l="1"/>
  <c r="Q42" i="1"/>
  <c r="AB15" i="1"/>
  <c r="P17" i="1" l="1"/>
  <c r="P13" i="1"/>
  <c r="V26" i="1" l="1"/>
  <c r="D13" i="1"/>
  <c r="D17" i="1" s="1"/>
  <c r="AB14" i="1" l="1"/>
  <c r="AB13" i="1"/>
  <c r="C34" i="1"/>
  <c r="P64" i="1"/>
  <c r="AD23" i="1" l="1" a="1"/>
  <c r="AB16" i="1"/>
  <c r="AE14" i="1" s="1"/>
  <c r="C36" i="1"/>
  <c r="AB28" i="1" l="1"/>
  <c r="AB27" i="1"/>
  <c r="AE16" i="1"/>
  <c r="AE15" i="1"/>
  <c r="AB17" i="1"/>
  <c r="AE13" i="1"/>
  <c r="AA36" i="1"/>
  <c r="AA34" i="1"/>
  <c r="C38" i="1"/>
  <c r="T42" i="1"/>
  <c r="D36" i="1" l="1"/>
  <c r="D34" i="1"/>
  <c r="AB34" i="1" s="1"/>
  <c r="AB36" i="1" s="1"/>
  <c r="AA38" i="1"/>
  <c r="F38" i="1" s="1"/>
  <c r="H34" i="1"/>
  <c r="F34" i="1"/>
  <c r="F36" i="1"/>
  <c r="D38" i="1"/>
  <c r="H38" i="1" s="1"/>
  <c r="H36" i="1"/>
  <c r="C40" i="1"/>
  <c r="R42" i="1"/>
  <c r="Q36" i="1" l="1"/>
  <c r="AB38" i="1"/>
  <c r="Q34" i="1"/>
  <c r="P38" i="1"/>
  <c r="Q38" i="1"/>
  <c r="R38" i="1" s="1"/>
  <c r="T38" i="1" s="1"/>
  <c r="AA40" i="1"/>
  <c r="F40" i="1" s="1"/>
  <c r="D40" i="1"/>
  <c r="P34" i="1"/>
  <c r="P36" i="1"/>
  <c r="Z21" i="1" l="1"/>
  <c r="AB22" i="1"/>
  <c r="Z22" i="1"/>
  <c r="H40" i="1"/>
  <c r="AB23" i="1" s="1"/>
  <c r="AB21" i="1"/>
  <c r="AB20" i="1" s="1"/>
  <c r="AB40" i="1"/>
  <c r="R36" i="1"/>
  <c r="T36" i="1" s="1"/>
  <c r="R34" i="1"/>
  <c r="T34" i="1" s="1"/>
  <c r="Q40" i="1" l="1"/>
  <c r="R40" i="1" s="1"/>
  <c r="R45" i="1" s="1"/>
  <c r="P40" i="1"/>
  <c r="P45" i="1" s="1"/>
  <c r="Z20" i="1"/>
  <c r="AB18" i="1" l="1" a="1"/>
  <c r="T40" i="1"/>
  <c r="T45" i="1" s="1"/>
  <c r="V45" i="1" s="1"/>
  <c r="V5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<sst xmlns="http://schemas.openxmlformats.org/spreadsheetml/2006/main" count="105" uniqueCount="88">
  <si>
    <t>Badischer Tischtennis Verband e.V.</t>
  </si>
  <si>
    <t>für eine ein- oder mehrtägige Reise</t>
  </si>
  <si>
    <t>Bankverbindung:</t>
  </si>
  <si>
    <t>&lt;= bekannt o. neu =&gt;</t>
  </si>
  <si>
    <t>Name, Vorname:</t>
  </si>
  <si>
    <t/>
  </si>
  <si>
    <t>Bank:</t>
  </si>
  <si>
    <t>Straße</t>
  </si>
  <si>
    <t>BIC:</t>
  </si>
  <si>
    <t>PLZ, Wohnort:</t>
  </si>
  <si>
    <t>IBAN:</t>
  </si>
  <si>
    <t>Reisedaten</t>
  </si>
  <si>
    <r>
      <rPr>
        <sz val="11"/>
        <color indexed="8"/>
        <rFont val="Aptos"/>
        <family val="2"/>
      </rPr>
      <t xml:space="preserve">Datum </t>
    </r>
    <r>
      <rPr>
        <sz val="10"/>
        <color indexed="8"/>
        <rFont val="Aptos"/>
        <family val="2"/>
      </rPr>
      <t xml:space="preserve">
</t>
    </r>
    <r>
      <rPr>
        <sz val="8"/>
        <color indexed="8"/>
        <rFont val="Aptos"/>
        <family val="2"/>
      </rPr>
      <t>[TT.MM.JJ]</t>
    </r>
  </si>
  <si>
    <r>
      <rPr>
        <sz val="11"/>
        <rFont val="Aptos"/>
        <family val="2"/>
      </rPr>
      <t>Uhrzeit</t>
    </r>
    <r>
      <rPr>
        <sz val="10"/>
        <rFont val="Aptos"/>
        <family val="2"/>
      </rPr>
      <t xml:space="preserve">
</t>
    </r>
    <r>
      <rPr>
        <sz val="8"/>
        <rFont val="Aptos"/>
        <family val="2"/>
      </rPr>
      <t>[hh:mm]</t>
    </r>
  </si>
  <si>
    <t>Beginn der Reise:</t>
  </si>
  <si>
    <t>Uhr</t>
  </si>
  <si>
    <t>Start:</t>
  </si>
  <si>
    <t>Ende der Reise:</t>
  </si>
  <si>
    <t>Ziel:</t>
  </si>
  <si>
    <t>Zweck der Reise:</t>
  </si>
  <si>
    <t>Reisekosten</t>
  </si>
  <si>
    <t>Sachkonto</t>
  </si>
  <si>
    <t>km</t>
  </si>
  <si>
    <t>Fahrtkosten öffentl. Verkehrsmittel:</t>
  </si>
  <si>
    <t>Bel.-Nr.</t>
  </si>
  <si>
    <t>Tagegeld:</t>
  </si>
  <si>
    <t>--- A b z ü g e ---</t>
  </si>
  <si>
    <t>Frühstück</t>
  </si>
  <si>
    <t>Mittagessen</t>
  </si>
  <si>
    <t>Abendessen</t>
  </si>
  <si>
    <t>Abzüge</t>
  </si>
  <si>
    <t>Tag</t>
  </si>
  <si>
    <t>Datum</t>
  </si>
  <si>
    <t xml:space="preserve">1. Tag </t>
  </si>
  <si>
    <t xml:space="preserve">2. Tag </t>
  </si>
  <si>
    <t>3. Tag</t>
  </si>
  <si>
    <t>4. Tag</t>
  </si>
  <si>
    <r>
      <t xml:space="preserve">Übernachtung  </t>
    </r>
    <r>
      <rPr>
        <sz val="11"/>
        <color indexed="8"/>
        <rFont val="Aptos"/>
        <family val="2"/>
      </rPr>
      <t>(lt. Beleg)</t>
    </r>
    <r>
      <rPr>
        <b/>
        <sz val="11"/>
        <color indexed="8"/>
        <rFont val="Aptos"/>
        <family val="2"/>
      </rPr>
      <t>:</t>
    </r>
  </si>
  <si>
    <r>
      <t xml:space="preserve">Bewirtung  </t>
    </r>
    <r>
      <rPr>
        <sz val="11"/>
        <color indexed="8"/>
        <rFont val="Aptos"/>
        <family val="2"/>
      </rPr>
      <t>(lt. Beleg)</t>
    </r>
    <r>
      <rPr>
        <b/>
        <sz val="11"/>
        <color indexed="8"/>
        <rFont val="Aptos"/>
        <family val="2"/>
      </rPr>
      <t>:</t>
    </r>
  </si>
  <si>
    <r>
      <t xml:space="preserve">Sonstige Auslagen  </t>
    </r>
    <r>
      <rPr>
        <sz val="11"/>
        <color indexed="8"/>
        <rFont val="Aptos"/>
        <family val="2"/>
      </rPr>
      <t>(lt. Beleg)</t>
    </r>
    <r>
      <rPr>
        <b/>
        <sz val="11"/>
        <color indexed="8"/>
        <rFont val="Aptos"/>
        <family val="2"/>
      </rPr>
      <t>:</t>
    </r>
  </si>
  <si>
    <t>BaTTV  Tagegeldsätze</t>
  </si>
  <si>
    <t>Der BTTV weist darauf hin, dass die Erstattungssätze für Turnierleiter, die über 
die Beträge gemäß §19 1.Finanzordnung hinausgehen, einkommensteuer- und 
sozialversicherungspflichtig sind. Das Ehrenamtsstärkungsgesetz weist hierbei 
aber einen jährlichen Steuerfreibetrag aus.</t>
  </si>
  <si>
    <t>Abwesenheitsdauer</t>
  </si>
  <si>
    <t xml:space="preserve"> eintägige Reise     mehrtägige Reise</t>
  </si>
  <si>
    <t>8 bis 24 Stunden</t>
  </si>
  <si>
    <t>Mit der Unterschrift wird bestätigt, dass die steuerrechtlichen Vorschriften nach dem EStG beachtet werden.</t>
  </si>
  <si>
    <t>24 Stunden</t>
  </si>
  <si>
    <t>An-/Abreisetag</t>
  </si>
  <si>
    <t>(Datum)</t>
  </si>
  <si>
    <t>(Unterschrift)</t>
  </si>
  <si>
    <t>Bei unentgeltlicher Verpflegung werden folgende Kürzungen vorgenommen:
(im Tagegeld-Abschnitt sind die entsprechenden Kreuze zu machen)</t>
  </si>
  <si>
    <t>Wird vom Verband ausgefüllt
Freigabe:</t>
  </si>
  <si>
    <t></t>
  </si>
  <si>
    <t>(20 %) aus 28,00 €</t>
  </si>
  <si>
    <t>(40 %) aus 28,00 €</t>
  </si>
  <si>
    <t>z.B. Leimen</t>
  </si>
  <si>
    <r>
      <t xml:space="preserve">(Zutreffendes mit </t>
    </r>
    <r>
      <rPr>
        <b/>
        <i/>
        <sz val="9"/>
        <color rgb="FFFF0000"/>
        <rFont val="Aptos"/>
        <family val="2"/>
      </rPr>
      <t>X</t>
    </r>
    <r>
      <rPr>
        <i/>
        <sz val="9"/>
        <color theme="1"/>
        <rFont val="Aptos"/>
        <family val="2"/>
      </rPr>
      <t xml:space="preserve"> markieren</t>
    </r>
    <r>
      <rPr>
        <i/>
        <sz val="9"/>
        <color indexed="8"/>
        <rFont val="Aptos"/>
        <family val="2"/>
      </rPr>
      <t>)</t>
    </r>
  </si>
  <si>
    <t>Gesamtsumme</t>
  </si>
  <si>
    <t>Summen</t>
  </si>
  <si>
    <t>Anzahl Kalendertage:</t>
  </si>
  <si>
    <t>gesamte Abwesenheit in Stunden:</t>
  </si>
  <si>
    <t>wie viele Übernachtungsfelder wurden ausgefüllt</t>
  </si>
  <si>
    <t>Sonderfall nach 16 Uhr / vor 8 Uhr ohne Übernachtung</t>
  </si>
  <si>
    <t>welchem Kalendertag wird der Sonderfall zugerechnet?</t>
  </si>
  <si>
    <t>Plausibilitätsprüfung</t>
  </si>
  <si>
    <t>TL &gt; 8 h</t>
  </si>
  <si>
    <t>Vor-/Nachbereitung</t>
  </si>
  <si>
    <t>Betrag</t>
  </si>
  <si>
    <t>An-/Abreise</t>
  </si>
  <si>
    <t>Satz</t>
  </si>
  <si>
    <t>TL mehr als 8 h</t>
  </si>
  <si>
    <t>TL weniger 8 h</t>
  </si>
  <si>
    <r>
      <t xml:space="preserve">Art </t>
    </r>
    <r>
      <rPr>
        <b/>
        <sz val="12"/>
        <color rgb="FFFF0000"/>
        <rFont val="Aptos"/>
        <family val="2"/>
      </rPr>
      <t>*</t>
    </r>
  </si>
  <si>
    <t>Vergütungen Turnierleitung: Vom BTTV eingesetzte und benannte Turnierleiter erhalten bei Veranstaltungen des BTTV zusätzlich zu den Reisekosten, anstelle des üblichen Tagesgeldes, eine Vergütung von: bis 8 Stunden: 50 €, über 8 Stunden: 75 €., je Veranstaltungstag. 12 € für die Vor- und Nachbereitung für eine Person. Fahrtkosten können gemäß §17 zusätzlich abgerechnet werden.</t>
  </si>
  <si>
    <t>potentielle TL-Tage</t>
  </si>
  <si>
    <t>An-/Abreisetage</t>
  </si>
  <si>
    <t>TL ≤ 8 h</t>
  </si>
  <si>
    <t>VNB</t>
  </si>
  <si>
    <t>effektiver TL-Tag 1</t>
  </si>
  <si>
    <t>effektiver TL-Tag 2</t>
  </si>
  <si>
    <r>
      <t>Fahrtkosten:</t>
    </r>
    <r>
      <rPr>
        <sz val="12"/>
        <color indexed="8"/>
        <rFont val="Aptos"/>
        <family val="2"/>
      </rPr>
      <t xml:space="preserve"> </t>
    </r>
    <r>
      <rPr>
        <sz val="10"/>
        <color rgb="FF000000"/>
        <rFont val="Aptos"/>
        <family val="2"/>
      </rPr>
      <t>(je km im eigenen PKW, Motorrad, Roller)</t>
    </r>
  </si>
  <si>
    <t>1. TL-Tag:</t>
  </si>
  <si>
    <t>2. TL-Tag:</t>
  </si>
  <si>
    <r>
      <rPr>
        <b/>
        <sz val="12"/>
        <color rgb="FFFF0000"/>
        <rFont val="Aptos"/>
        <family val="2"/>
      </rPr>
      <t>*</t>
    </r>
    <r>
      <rPr>
        <b/>
        <sz val="8"/>
        <rFont val="Aptos"/>
        <family val="2"/>
      </rPr>
      <t xml:space="preserve"> TG  = Tagegeld • TL  = Turnierleitung • VNB = Vor- und Nachbereitung</t>
    </r>
  </si>
  <si>
    <t>Plausibel 2:</t>
  </si>
  <si>
    <r>
      <t xml:space="preserve">Reisekosten-Abrechnung im Ehrenamt für die Turnierleitung
</t>
    </r>
    <r>
      <rPr>
        <b/>
        <sz val="16"/>
        <color rgb="FFFF0000"/>
        <rFont val="Aptos"/>
        <family val="2"/>
      </rPr>
      <t>Für jede Fahrt ist eine separate Abrechnung anzufertigen!</t>
    </r>
  </si>
  <si>
    <r>
      <rPr>
        <b/>
        <sz val="10"/>
        <color rgb="FFFF0000"/>
        <rFont val="Aptos"/>
        <family val="2"/>
      </rPr>
      <t>TL-Tage nur bei mehrtägiger Reise auswählen</t>
    </r>
    <r>
      <rPr>
        <sz val="10"/>
        <color theme="1"/>
        <rFont val="Aptos"/>
        <family val="2"/>
      </rPr>
      <t xml:space="preserve"> · 1-Tages-Reise und Nacht-Sonderfall werden automatisch erkannt</t>
    </r>
  </si>
  <si>
    <t>Einsatzort / Zwischenstation(en):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</si>
</sst>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\ &quot;€&quot;"/>
    <numFmt numFmtId="165" formatCode="dd/mm/yy;@"/>
    <numFmt numFmtId="166" formatCode="[hh]:mm"/>
    <numFmt numFmtId="167" formatCode="[$-407]d/\ mmmm\ yyyy;@"/>
    <numFmt numFmtId="168" formatCode="0.0000"/>
  </numFmts>
  <fonts count="5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0"/>
      <name val="Arial"/>
      <family val="2"/>
    </font>
    <font>
      <b/>
      <sz val="20"/>
      <color theme="1"/>
      <name val="Aptos"/>
      <family val="2"/>
    </font>
    <font>
      <b/>
      <sz val="11"/>
      <name val="Aptos"/>
      <family val="2"/>
    </font>
    <font>
      <b/>
      <sz val="12"/>
      <name val="Aptos"/>
      <family val="2"/>
    </font>
    <font>
      <b/>
      <sz val="18"/>
      <name val="Aptos"/>
      <family val="2"/>
    </font>
    <font>
      <sz val="18"/>
      <color theme="1"/>
      <name val="Aptos"/>
      <family val="2"/>
    </font>
    <font>
      <i/>
      <sz val="10"/>
      <name val="Aptos"/>
      <family val="2"/>
    </font>
    <font>
      <sz val="12"/>
      <name val="Aptos"/>
      <family val="2"/>
    </font>
    <font>
      <b/>
      <u/>
      <sz val="13"/>
      <name val="Aptos"/>
      <family val="2"/>
    </font>
    <font>
      <sz val="10"/>
      <color theme="1"/>
      <name val="Aptos"/>
      <family val="2"/>
    </font>
    <font>
      <sz val="11"/>
      <color indexed="8"/>
      <name val="Aptos"/>
      <family val="2"/>
    </font>
    <font>
      <sz val="10"/>
      <color indexed="8"/>
      <name val="Aptos"/>
      <family val="2"/>
    </font>
    <font>
      <sz val="8"/>
      <color indexed="8"/>
      <name val="Aptos"/>
      <family val="2"/>
    </font>
    <font>
      <sz val="10"/>
      <name val="Aptos"/>
      <family val="2"/>
    </font>
    <font>
      <sz val="11"/>
      <name val="Aptos"/>
      <family val="2"/>
    </font>
    <font>
      <sz val="8"/>
      <name val="Aptos"/>
      <family val="2"/>
    </font>
    <font>
      <b/>
      <sz val="12"/>
      <color rgb="FFFF0000"/>
      <name val="Aptos"/>
      <family val="2"/>
    </font>
    <font>
      <b/>
      <u/>
      <sz val="13"/>
      <color theme="1"/>
      <name val="Aptos"/>
      <family val="2"/>
    </font>
    <font>
      <u/>
      <sz val="10"/>
      <color theme="1"/>
      <name val="Aptos"/>
      <family val="2"/>
    </font>
    <font>
      <u/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indexed="8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  <font>
      <i/>
      <sz val="9"/>
      <color indexed="8"/>
      <name val="Aptos"/>
      <family val="2"/>
    </font>
    <font>
      <b/>
      <sz val="11"/>
      <color indexed="8"/>
      <name val="Aptos"/>
      <family val="2"/>
    </font>
    <font>
      <b/>
      <sz val="16"/>
      <color theme="1"/>
      <name val="Aptos"/>
      <family val="2"/>
    </font>
    <font>
      <b/>
      <u/>
      <sz val="11"/>
      <color theme="1"/>
      <name val="Aptos"/>
      <family val="2"/>
    </font>
    <font>
      <b/>
      <u/>
      <sz val="11"/>
      <name val="Aptos"/>
      <family val="2"/>
    </font>
    <font>
      <b/>
      <i/>
      <sz val="12"/>
      <name val="Aptos"/>
      <family val="2"/>
    </font>
    <font>
      <sz val="8"/>
      <color theme="1"/>
      <name val="Aptos"/>
      <family val="2"/>
    </font>
    <font>
      <b/>
      <sz val="10"/>
      <name val="Aptos"/>
      <family val="2"/>
    </font>
    <font>
      <b/>
      <i/>
      <sz val="9"/>
      <color rgb="FFFF0000"/>
      <name val="Aptos"/>
      <family val="2"/>
    </font>
    <font>
      <b/>
      <sz val="18"/>
      <color theme="1"/>
      <name val="Aptos"/>
      <family val="2"/>
    </font>
    <font>
      <b/>
      <sz val="10"/>
      <color rgb="FFFF0000"/>
      <name val="Aptos"/>
      <family val="2"/>
    </font>
    <font>
      <sz val="10"/>
      <color rgb="FFFF0000"/>
      <name val="Aptos"/>
      <family val="2"/>
    </font>
    <font>
      <sz val="8"/>
      <color rgb="FFFF0000"/>
      <name val="Aptos"/>
      <family val="2"/>
    </font>
    <font>
      <sz val="12"/>
      <color rgb="FFFF0000"/>
      <name val="Aptos"/>
      <family val="2"/>
    </font>
    <font>
      <u/>
      <sz val="11"/>
      <color rgb="FFFF0000"/>
      <name val="Aptos"/>
      <family val="2"/>
    </font>
    <font>
      <b/>
      <sz val="8"/>
      <color theme="1"/>
      <name val="Aptos"/>
      <family val="2"/>
    </font>
    <font>
      <b/>
      <sz val="16"/>
      <color rgb="FFFF0000"/>
      <name val="Aptos"/>
      <family val="2"/>
    </font>
    <font>
      <sz val="10"/>
      <color rgb="FF000000"/>
      <name val="Aptos"/>
      <family val="2"/>
    </font>
    <font>
      <b/>
      <sz val="8"/>
      <name val="Aptos"/>
      <family val="2"/>
    </font>
    <font>
      <sz val="11"/>
      <color theme="4" tint="0.39997558519241921"/>
      <name val="Aptos"/>
      <family val="2"/>
    </font>
    <font>
      <sz val="11"/>
      <color theme="0"/>
      <name val="Aptos Narrow"/>
      <family val="2"/>
      <scheme val="minor"/>
    </font>
    <font>
      <sz val="11"/>
      <color theme="0"/>
      <name val="Aptos"/>
      <family val="2"/>
    </font>
    <font>
      <sz val="11"/>
      <color theme="0"/>
      <name val="Arial"/>
      <family val="2"/>
    </font>
    <font>
      <b/>
      <sz val="12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34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164" fontId="3" fillId="0" borderId="0" xfId="2" applyNumberFormat="1" applyFont="1" applyAlignment="1">
      <alignment horizontal="right" indent="1"/>
    </xf>
    <xf numFmtId="0" fontId="3" fillId="0" borderId="0" xfId="2" applyFont="1" applyAlignment="1">
      <alignment horizontal="center"/>
    </xf>
    <xf numFmtId="0" fontId="2" fillId="0" borderId="3" xfId="2" applyFont="1" applyBorder="1"/>
    <xf numFmtId="0" fontId="2" fillId="0" borderId="6" xfId="2" applyFont="1" applyBorder="1"/>
    <xf numFmtId="0" fontId="2" fillId="0" borderId="2" xfId="2" applyFont="1" applyBorder="1"/>
    <xf numFmtId="0" fontId="2" fillId="0" borderId="2" xfId="2" applyFont="1" applyBorder="1" applyAlignment="1">
      <alignment horizontal="center"/>
    </xf>
    <xf numFmtId="0" fontId="2" fillId="0" borderId="7" xfId="2" applyFont="1" applyBorder="1"/>
    <xf numFmtId="164" fontId="3" fillId="0" borderId="7" xfId="2" applyNumberFormat="1" applyFont="1" applyBorder="1" applyAlignment="1">
      <alignment horizontal="right" indent="1"/>
    </xf>
    <xf numFmtId="0" fontId="3" fillId="0" borderId="7" xfId="2" applyFont="1" applyBorder="1" applyAlignment="1">
      <alignment horizontal="center"/>
    </xf>
    <xf numFmtId="49" fontId="10" fillId="0" borderId="8" xfId="3" applyNumberFormat="1" applyFont="1" applyBorder="1" applyAlignment="1">
      <alignment horizontal="left" vertical="center" indent="1"/>
    </xf>
    <xf numFmtId="0" fontId="2" fillId="0" borderId="9" xfId="2" applyFont="1" applyBorder="1"/>
    <xf numFmtId="49" fontId="10" fillId="0" borderId="4" xfId="3" applyNumberFormat="1" applyFont="1" applyBorder="1" applyAlignment="1">
      <alignment horizontal="left" vertical="center" indent="1"/>
    </xf>
    <xf numFmtId="49" fontId="12" fillId="0" borderId="1" xfId="3" applyNumberFormat="1" applyFont="1" applyBorder="1" applyAlignment="1">
      <alignment horizontal="left" indent="1"/>
    </xf>
    <xf numFmtId="164" fontId="3" fillId="0" borderId="2" xfId="2" applyNumberFormat="1" applyFont="1" applyBorder="1" applyAlignment="1">
      <alignment horizontal="right" indent="1"/>
    </xf>
    <xf numFmtId="0" fontId="3" fillId="0" borderId="2" xfId="2" applyFont="1" applyBorder="1" applyAlignment="1">
      <alignment horizontal="center"/>
    </xf>
    <xf numFmtId="0" fontId="2" fillId="0" borderId="8" xfId="2" applyFont="1" applyBorder="1"/>
    <xf numFmtId="49" fontId="18" fillId="0" borderId="0" xfId="3" applyNumberFormat="1" applyFont="1" applyAlignment="1">
      <alignment vertical="center"/>
    </xf>
    <xf numFmtId="49" fontId="18" fillId="0" borderId="0" xfId="3" applyNumberFormat="1" applyFont="1" applyAlignment="1">
      <alignment horizontal="center" vertical="center"/>
    </xf>
    <xf numFmtId="49" fontId="7" fillId="0" borderId="8" xfId="3" applyNumberFormat="1" applyFont="1" applyBorder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0" fontId="3" fillId="0" borderId="0" xfId="2" applyFont="1" applyAlignment="1">
      <alignment vertical="center"/>
    </xf>
    <xf numFmtId="49" fontId="11" fillId="0" borderId="0" xfId="3" applyNumberFormat="1" applyFont="1" applyAlignment="1">
      <alignment horizontal="left" vertical="center"/>
    </xf>
    <xf numFmtId="165" fontId="3" fillId="0" borderId="0" xfId="2" applyNumberFormat="1" applyFont="1" applyAlignment="1">
      <alignment horizontal="center" vertical="center"/>
    </xf>
    <xf numFmtId="0" fontId="3" fillId="0" borderId="14" xfId="2" applyFont="1" applyBorder="1" applyAlignment="1">
      <alignment vertical="center"/>
    </xf>
    <xf numFmtId="166" fontId="11" fillId="0" borderId="0" xfId="3" applyNumberFormat="1" applyFont="1" applyAlignment="1">
      <alignment horizontal="right" vertical="center"/>
    </xf>
    <xf numFmtId="49" fontId="11" fillId="0" borderId="0" xfId="3" applyNumberFormat="1" applyFont="1" applyAlignment="1">
      <alignment horizontal="right" vertical="center"/>
    </xf>
    <xf numFmtId="49" fontId="11" fillId="0" borderId="14" xfId="3" applyNumberFormat="1" applyFont="1" applyBorder="1" applyAlignment="1">
      <alignment horizontal="left" vertical="center"/>
    </xf>
    <xf numFmtId="0" fontId="3" fillId="0" borderId="14" xfId="2" applyFont="1" applyBorder="1" applyAlignment="1">
      <alignment horizontal="left" vertical="center"/>
    </xf>
    <xf numFmtId="49" fontId="11" fillId="0" borderId="8" xfId="3" applyNumberFormat="1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49" fontId="7" fillId="0" borderId="0" xfId="3" applyNumberFormat="1" applyFont="1" applyAlignment="1">
      <alignment vertical="center"/>
    </xf>
    <xf numFmtId="165" fontId="11" fillId="0" borderId="0" xfId="3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166" fontId="11" fillId="0" borderId="0" xfId="3" applyNumberFormat="1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left" indent="1"/>
    </xf>
    <xf numFmtId="0" fontId="3" fillId="0" borderId="8" xfId="2" applyFont="1" applyBorder="1"/>
    <xf numFmtId="49" fontId="3" fillId="0" borderId="0" xfId="2" applyNumberFormat="1" applyFont="1" applyAlignment="1">
      <alignment horizontal="left" vertical="center"/>
    </xf>
    <xf numFmtId="0" fontId="2" fillId="0" borderId="4" xfId="2" applyFont="1" applyBorder="1"/>
    <xf numFmtId="0" fontId="2" fillId="0" borderId="5" xfId="2" applyFont="1" applyBorder="1"/>
    <xf numFmtId="0" fontId="2" fillId="0" borderId="5" xfId="2" applyFont="1" applyBorder="1" applyAlignment="1">
      <alignment horizontal="center"/>
    </xf>
    <xf numFmtId="164" fontId="3" fillId="0" borderId="5" xfId="2" applyNumberFormat="1" applyFont="1" applyBorder="1" applyAlignment="1">
      <alignment horizontal="right" indent="1"/>
    </xf>
    <xf numFmtId="0" fontId="3" fillId="0" borderId="5" xfId="2" applyFont="1" applyBorder="1" applyAlignment="1">
      <alignment horizontal="center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" fillId="0" borderId="0" xfId="0" applyFont="1"/>
    <xf numFmtId="4" fontId="3" fillId="0" borderId="0" xfId="2" applyNumberFormat="1" applyFont="1" applyAlignment="1">
      <alignment horizontal="right" indent="1"/>
    </xf>
    <xf numFmtId="49" fontId="3" fillId="0" borderId="0" xfId="2" applyNumberFormat="1" applyFont="1" applyAlignment="1">
      <alignment vertical="center"/>
    </xf>
    <xf numFmtId="0" fontId="24" fillId="0" borderId="0" xfId="2" applyFont="1" applyAlignment="1">
      <alignment vertical="center"/>
    </xf>
    <xf numFmtId="0" fontId="3" fillId="0" borderId="15" xfId="2" applyFont="1" applyBorder="1" applyAlignment="1">
      <alignment horizontal="center" vertical="center"/>
    </xf>
    <xf numFmtId="0" fontId="2" fillId="0" borderId="9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8" xfId="2" applyFont="1" applyBorder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2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4" fontId="24" fillId="0" borderId="0" xfId="2" applyNumberFormat="1" applyFont="1" applyAlignment="1">
      <alignment horizontal="right" vertical="center" indent="1"/>
    </xf>
    <xf numFmtId="49" fontId="27" fillId="0" borderId="8" xfId="2" applyNumberFormat="1" applyFont="1" applyBorder="1" applyAlignment="1">
      <alignment horizontal="left" vertical="center" indent="1"/>
    </xf>
    <xf numFmtId="49" fontId="27" fillId="0" borderId="0" xfId="2" applyNumberFormat="1" applyFont="1" applyAlignment="1">
      <alignment horizontal="left" vertical="center" indent="1"/>
    </xf>
    <xf numFmtId="49" fontId="2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49" fontId="2" fillId="0" borderId="8" xfId="2" applyNumberFormat="1" applyFont="1" applyBorder="1" applyAlignment="1">
      <alignment horizontal="left" vertical="center" indent="1"/>
    </xf>
    <xf numFmtId="49" fontId="2" fillId="0" borderId="0" xfId="2" applyNumberFormat="1" applyFont="1" applyAlignment="1">
      <alignment horizontal="left" vertical="center" indent="1"/>
    </xf>
    <xf numFmtId="49" fontId="2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textRotation="90"/>
    </xf>
    <xf numFmtId="49" fontId="3" fillId="0" borderId="0" xfId="2" applyNumberFormat="1" applyFont="1" applyAlignment="1">
      <alignment horizontal="center" vertical="center"/>
    </xf>
    <xf numFmtId="49" fontId="2" fillId="0" borderId="9" xfId="2" applyNumberFormat="1" applyFont="1" applyBorder="1" applyAlignment="1">
      <alignment vertical="center"/>
    </xf>
    <xf numFmtId="49" fontId="2" fillId="0" borderId="8" xfId="2" applyNumberFormat="1" applyFont="1" applyBorder="1" applyAlignment="1">
      <alignment vertical="center"/>
    </xf>
    <xf numFmtId="49" fontId="2" fillId="0" borderId="0" xfId="2" applyNumberFormat="1" applyFont="1" applyAlignment="1">
      <alignment horizontal="center" vertical="center" textRotation="90"/>
    </xf>
    <xf numFmtId="49" fontId="2" fillId="0" borderId="10" xfId="2" applyNumberFormat="1" applyFont="1" applyBorder="1" applyAlignment="1">
      <alignment horizontal="center"/>
    </xf>
    <xf numFmtId="49" fontId="2" fillId="0" borderId="0" xfId="2" applyNumberFormat="1" applyFont="1"/>
    <xf numFmtId="4" fontId="24" fillId="0" borderId="0" xfId="2" applyNumberFormat="1" applyFont="1" applyAlignment="1">
      <alignment horizontal="right" indent="1"/>
    </xf>
    <xf numFmtId="49" fontId="3" fillId="0" borderId="0" xfId="2" applyNumberFormat="1" applyFont="1" applyAlignment="1">
      <alignment horizontal="center"/>
    </xf>
    <xf numFmtId="49" fontId="2" fillId="0" borderId="9" xfId="2" applyNumberFormat="1" applyFont="1" applyBorder="1"/>
    <xf numFmtId="0" fontId="2" fillId="0" borderId="8" xfId="2" applyFont="1" applyBorder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6" xfId="2" applyFont="1" applyBorder="1" applyAlignment="1">
      <alignment horizontal="center" vertical="center"/>
    </xf>
    <xf numFmtId="4" fontId="24" fillId="0" borderId="14" xfId="2" applyNumberFormat="1" applyFont="1" applyBorder="1" applyAlignment="1">
      <alignment horizontal="right" vertical="center" indent="1"/>
    </xf>
    <xf numFmtId="49" fontId="2" fillId="0" borderId="16" xfId="2" applyNumberFormat="1" applyFont="1" applyBorder="1" applyAlignment="1">
      <alignment horizontal="left" vertical="center"/>
    </xf>
    <xf numFmtId="49" fontId="2" fillId="0" borderId="16" xfId="2" applyNumberFormat="1" applyFont="1" applyBorder="1" applyAlignment="1">
      <alignment vertical="center"/>
    </xf>
    <xf numFmtId="49" fontId="2" fillId="0" borderId="16" xfId="2" applyNumberFormat="1" applyFont="1" applyBorder="1" applyAlignment="1">
      <alignment horizontal="right" vertical="center"/>
    </xf>
    <xf numFmtId="49" fontId="2" fillId="0" borderId="16" xfId="2" applyNumberFormat="1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4" fontId="3" fillId="0" borderId="0" xfId="2" applyNumberFormat="1" applyFont="1" applyAlignment="1">
      <alignment horizontal="right" vertical="center" indent="1"/>
    </xf>
    <xf numFmtId="0" fontId="24" fillId="0" borderId="8" xfId="2" applyFont="1" applyBorder="1" applyAlignment="1">
      <alignment horizontal="left" vertical="center" indent="1"/>
    </xf>
    <xf numFmtId="0" fontId="24" fillId="0" borderId="0" xfId="2" applyFont="1" applyAlignment="1">
      <alignment horizontal="left" vertical="center" indent="1"/>
    </xf>
    <xf numFmtId="0" fontId="31" fillId="0" borderId="0" xfId="2" applyFont="1" applyAlignment="1">
      <alignment vertical="center"/>
    </xf>
    <xf numFmtId="0" fontId="24" fillId="0" borderId="0" xfId="2" applyFont="1" applyAlignment="1">
      <alignment horizontal="center" vertical="center"/>
    </xf>
    <xf numFmtId="0" fontId="24" fillId="0" borderId="9" xfId="2" applyFont="1" applyBorder="1" applyAlignment="1">
      <alignment vertical="center"/>
    </xf>
    <xf numFmtId="164" fontId="3" fillId="0" borderId="0" xfId="2" applyNumberFormat="1" applyFont="1" applyAlignment="1">
      <alignment horizontal="right" vertical="center"/>
    </xf>
    <xf numFmtId="49" fontId="33" fillId="0" borderId="9" xfId="3" applyNumberFormat="1" applyFont="1" applyBorder="1" applyAlignment="1">
      <alignment horizontal="left" vertical="center" indent="1"/>
    </xf>
    <xf numFmtId="0" fontId="2" fillId="0" borderId="14" xfId="2" applyFont="1" applyBorder="1"/>
    <xf numFmtId="0" fontId="2" fillId="0" borderId="14" xfId="2" applyFont="1" applyBorder="1" applyAlignment="1">
      <alignment horizontal="center"/>
    </xf>
    <xf numFmtId="164" fontId="17" fillId="0" borderId="18" xfId="3" applyNumberFormat="1" applyFont="1" applyBorder="1" applyAlignment="1">
      <alignment horizontal="left" vertical="center"/>
    </xf>
    <xf numFmtId="164" fontId="17" fillId="0" borderId="9" xfId="3" applyNumberFormat="1" applyFont="1" applyBorder="1" applyAlignment="1">
      <alignment vertical="center"/>
    </xf>
    <xf numFmtId="0" fontId="2" fillId="0" borderId="10" xfId="2" applyFont="1" applyBorder="1"/>
    <xf numFmtId="0" fontId="2" fillId="0" borderId="10" xfId="2" applyFont="1" applyBorder="1" applyAlignment="1">
      <alignment horizontal="center"/>
    </xf>
    <xf numFmtId="164" fontId="17" fillId="0" borderId="20" xfId="3" applyNumberFormat="1" applyFont="1" applyBorder="1" applyAlignment="1">
      <alignment vertical="center"/>
    </xf>
    <xf numFmtId="0" fontId="2" fillId="0" borderId="9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49" fontId="13" fillId="0" borderId="8" xfId="2" applyNumberFormat="1" applyFont="1" applyBorder="1" applyAlignment="1">
      <alignment vertical="center" wrapText="1"/>
    </xf>
    <xf numFmtId="49" fontId="6" fillId="0" borderId="8" xfId="3" applyNumberFormat="1" applyFont="1" applyBorder="1" applyAlignment="1">
      <alignment horizontal="left" vertical="center" indent="1"/>
    </xf>
    <xf numFmtId="49" fontId="6" fillId="0" borderId="0" xfId="3" applyNumberFormat="1" applyFont="1" applyAlignment="1">
      <alignment horizontal="left" vertical="center" indent="1"/>
    </xf>
    <xf numFmtId="49" fontId="17" fillId="0" borderId="9" xfId="3" applyNumberFormat="1" applyFont="1" applyBorder="1" applyAlignment="1">
      <alignment vertical="center"/>
    </xf>
    <xf numFmtId="49" fontId="13" fillId="0" borderId="8" xfId="2" applyNumberFormat="1" applyFont="1" applyBorder="1" applyAlignment="1">
      <alignment horizontal="right" vertical="center" indent="1"/>
    </xf>
    <xf numFmtId="49" fontId="13" fillId="0" borderId="0" xfId="2" applyNumberFormat="1" applyFont="1" applyAlignment="1">
      <alignment vertical="center"/>
    </xf>
    <xf numFmtId="49" fontId="35" fillId="0" borderId="0" xfId="2" applyNumberFormat="1" applyFont="1" applyAlignment="1">
      <alignment vertical="center"/>
    </xf>
    <xf numFmtId="49" fontId="13" fillId="0" borderId="0" xfId="2" applyNumberFormat="1" applyFont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49" fontId="13" fillId="0" borderId="0" xfId="2" applyNumberFormat="1" applyFont="1" applyAlignment="1">
      <alignment horizontal="right" vertical="center" indent="2"/>
    </xf>
    <xf numFmtId="49" fontId="13" fillId="0" borderId="9" xfId="2" applyNumberFormat="1" applyFont="1" applyBorder="1" applyAlignment="1">
      <alignment horizontal="right" vertical="center" indent="2"/>
    </xf>
    <xf numFmtId="49" fontId="2" fillId="2" borderId="10" xfId="2" applyNumberFormat="1" applyFont="1" applyFill="1" applyBorder="1" applyAlignment="1" applyProtection="1">
      <alignment horizontal="center" vertical="center"/>
      <protection locked="0"/>
    </xf>
    <xf numFmtId="4" fontId="24" fillId="2" borderId="10" xfId="2" applyNumberFormat="1" applyFont="1" applyFill="1" applyBorder="1" applyAlignment="1" applyProtection="1">
      <alignment horizontal="right" vertical="center" indent="1"/>
      <protection locked="0"/>
    </xf>
    <xf numFmtId="0" fontId="2" fillId="2" borderId="15" xfId="2" applyFont="1" applyFill="1" applyBorder="1" applyAlignment="1" applyProtection="1">
      <alignment horizontal="center" vertical="center"/>
      <protection locked="0"/>
    </xf>
    <xf numFmtId="0" fontId="3" fillId="4" borderId="15" xfId="2" applyFont="1" applyFill="1" applyBorder="1" applyAlignment="1">
      <alignment horizontal="center" vertical="center"/>
    </xf>
    <xf numFmtId="0" fontId="3" fillId="4" borderId="15" xfId="2" applyFont="1" applyFill="1" applyBorder="1" applyAlignment="1" applyProtection="1">
      <alignment horizontal="center" vertical="center"/>
      <protection locked="0"/>
    </xf>
    <xf numFmtId="164" fontId="24" fillId="0" borderId="10" xfId="1" applyNumberFormat="1" applyFont="1" applyBorder="1" applyAlignment="1">
      <alignment horizontal="right" vertical="center" indent="1"/>
    </xf>
    <xf numFmtId="164" fontId="24" fillId="2" borderId="10" xfId="1" applyNumberFormat="1" applyFont="1" applyFill="1" applyBorder="1" applyAlignment="1" applyProtection="1">
      <alignment horizontal="right" vertical="center" indent="1"/>
      <protection locked="0"/>
    </xf>
    <xf numFmtId="164" fontId="24" fillId="2" borderId="0" xfId="1" applyNumberFormat="1" applyFont="1" applyFill="1" applyAlignment="1" applyProtection="1">
      <alignment horizontal="right" vertical="center" indent="1"/>
      <protection locked="0"/>
    </xf>
    <xf numFmtId="164" fontId="24" fillId="0" borderId="16" xfId="1" applyNumberFormat="1" applyFont="1" applyBorder="1" applyAlignment="1">
      <alignment horizontal="right" vertical="center" indent="1"/>
    </xf>
    <xf numFmtId="164" fontId="2" fillId="0" borderId="0" xfId="2" applyNumberFormat="1" applyFont="1" applyAlignment="1">
      <alignment horizontal="right" vertical="center"/>
    </xf>
    <xf numFmtId="164" fontId="2" fillId="0" borderId="16" xfId="2" applyNumberFormat="1" applyFont="1" applyBorder="1" applyAlignment="1">
      <alignment horizontal="right" vertical="center"/>
    </xf>
    <xf numFmtId="167" fontId="11" fillId="4" borderId="0" xfId="3" applyNumberFormat="1" applyFont="1" applyFill="1" applyAlignment="1" applyProtection="1">
      <alignment vertical="center"/>
      <protection locked="0"/>
    </xf>
    <xf numFmtId="49" fontId="10" fillId="4" borderId="0" xfId="3" applyNumberFormat="1" applyFont="1" applyFill="1" applyAlignment="1">
      <alignment vertical="center"/>
    </xf>
    <xf numFmtId="49" fontId="8" fillId="2" borderId="2" xfId="3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2" xfId="2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4" fontId="2" fillId="0" borderId="0" xfId="1" applyFont="1" applyFill="1" applyBorder="1" applyAlignment="1" applyProtection="1">
      <alignment horizontal="right" vertical="center"/>
    </xf>
    <xf numFmtId="44" fontId="2" fillId="0" borderId="0" xfId="1" applyFont="1" applyAlignment="1">
      <alignment horizontal="right" vertical="center"/>
    </xf>
    <xf numFmtId="164" fontId="31" fillId="0" borderId="16" xfId="1" applyNumberFormat="1" applyFont="1" applyBorder="1" applyAlignment="1">
      <alignment horizontal="right" vertical="center" indent="1"/>
    </xf>
    <xf numFmtId="49" fontId="10" fillId="0" borderId="0" xfId="3" applyNumberFormat="1" applyFont="1" applyAlignment="1">
      <alignment vertical="center"/>
    </xf>
    <xf numFmtId="0" fontId="2" fillId="0" borderId="10" xfId="2" applyFont="1" applyBorder="1" applyAlignment="1">
      <alignment vertical="center"/>
    </xf>
    <xf numFmtId="164" fontId="2" fillId="0" borderId="10" xfId="4" applyNumberFormat="1" applyFont="1" applyFill="1" applyBorder="1" applyAlignment="1" applyProtection="1">
      <alignment horizontal="right" vertical="center"/>
    </xf>
    <xf numFmtId="0" fontId="2" fillId="4" borderId="3" xfId="2" applyFont="1" applyFill="1" applyBorder="1"/>
    <xf numFmtId="49" fontId="40" fillId="0" borderId="0" xfId="2" applyNumberFormat="1" applyFont="1" applyAlignment="1">
      <alignment horizontal="right" vertical="center" indent="2"/>
    </xf>
    <xf numFmtId="0" fontId="41" fillId="0" borderId="0" xfId="2" applyFont="1" applyAlignment="1">
      <alignment horizontal="left" vertical="center"/>
    </xf>
    <xf numFmtId="0" fontId="26" fillId="0" borderId="0" xfId="2" applyFont="1"/>
    <xf numFmtId="0" fontId="26" fillId="0" borderId="0" xfId="2" applyFont="1" applyAlignment="1">
      <alignment horizontal="center"/>
    </xf>
    <xf numFmtId="164" fontId="42" fillId="0" borderId="0" xfId="2" applyNumberFormat="1" applyFont="1" applyAlignment="1">
      <alignment horizontal="right" indent="1"/>
    </xf>
    <xf numFmtId="0" fontId="42" fillId="0" borderId="0" xfId="2" applyFont="1" applyAlignment="1">
      <alignment horizontal="center"/>
    </xf>
    <xf numFmtId="0" fontId="26" fillId="0" borderId="0" xfId="2" applyFont="1" applyAlignment="1">
      <alignment horizontal="right"/>
    </xf>
    <xf numFmtId="1" fontId="26" fillId="0" borderId="0" xfId="2" applyNumberFormat="1" applyFont="1" applyAlignment="1">
      <alignment horizontal="left"/>
    </xf>
    <xf numFmtId="166" fontId="26" fillId="0" borderId="0" xfId="2" applyNumberFormat="1" applyFont="1" applyAlignment="1">
      <alignment horizontal="left"/>
    </xf>
    <xf numFmtId="2" fontId="26" fillId="0" borderId="0" xfId="2" applyNumberFormat="1" applyFont="1"/>
    <xf numFmtId="0" fontId="26" fillId="0" borderId="0" xfId="2" applyFont="1" applyAlignment="1">
      <alignment horizontal="left"/>
    </xf>
    <xf numFmtId="0" fontId="26" fillId="0" borderId="0" xfId="2" applyFont="1" applyAlignment="1">
      <alignment horizontal="right" indent="2"/>
    </xf>
    <xf numFmtId="49" fontId="2" fillId="0" borderId="10" xfId="2" applyNumberFormat="1" applyFont="1" applyBorder="1" applyAlignment="1">
      <alignment horizontal="center" textRotation="90"/>
    </xf>
    <xf numFmtId="0" fontId="27" fillId="0" borderId="0" xfId="2" applyFont="1" applyAlignment="1">
      <alignment horizontal="left" vertical="center" indent="1"/>
    </xf>
    <xf numFmtId="0" fontId="21" fillId="0" borderId="2" xfId="2" applyFont="1" applyBorder="1" applyAlignment="1">
      <alignment horizontal="left" vertical="center" indent="1"/>
    </xf>
    <xf numFmtId="0" fontId="0" fillId="0" borderId="0" xfId="0" applyAlignment="1">
      <alignment vertical="center" wrapText="1"/>
    </xf>
    <xf numFmtId="0" fontId="2" fillId="4" borderId="0" xfId="2" applyFont="1" applyFill="1" applyAlignment="1" applyProtection="1">
      <alignment horizontal="center" vertical="center"/>
      <protection locked="0"/>
    </xf>
    <xf numFmtId="0" fontId="2" fillId="4" borderId="0" xfId="2" applyFont="1" applyFill="1" applyAlignment="1">
      <alignment vertical="center"/>
    </xf>
    <xf numFmtId="0" fontId="13" fillId="0" borderId="0" xfId="2" applyFont="1"/>
    <xf numFmtId="49" fontId="2" fillId="0" borderId="0" xfId="2" applyNumberFormat="1" applyFont="1" applyAlignment="1">
      <alignment horizontal="left" textRotation="90"/>
    </xf>
    <xf numFmtId="0" fontId="0" fillId="0" borderId="0" xfId="0" applyAlignment="1">
      <alignment horizontal="left" textRotation="90" wrapText="1"/>
    </xf>
    <xf numFmtId="49" fontId="2" fillId="0" borderId="0" xfId="2" applyNumberFormat="1" applyFont="1" applyAlignment="1">
      <alignment textRotation="90"/>
    </xf>
    <xf numFmtId="49" fontId="2" fillId="0" borderId="10" xfId="2" applyNumberFormat="1" applyFont="1" applyBorder="1" applyAlignment="1">
      <alignment textRotation="90"/>
    </xf>
    <xf numFmtId="44" fontId="2" fillId="0" borderId="0" xfId="1" applyFont="1" applyFill="1" applyBorder="1" applyAlignment="1" applyProtection="1">
      <alignment vertical="center"/>
    </xf>
    <xf numFmtId="44" fontId="44" fillId="0" borderId="0" xfId="1" applyFont="1" applyAlignment="1">
      <alignment horizontal="center" vertical="center"/>
    </xf>
    <xf numFmtId="44" fontId="44" fillId="0" borderId="0" xfId="1" applyFont="1" applyFill="1" applyBorder="1" applyAlignment="1" applyProtection="1">
      <alignment horizontal="center" vertical="center"/>
    </xf>
    <xf numFmtId="164" fontId="24" fillId="0" borderId="0" xfId="2" applyNumberFormat="1" applyFont="1" applyAlignment="1">
      <alignment vertical="center"/>
    </xf>
    <xf numFmtId="49" fontId="24" fillId="0" borderId="0" xfId="2" applyNumberFormat="1" applyFont="1" applyAlignment="1">
      <alignment vertical="center"/>
    </xf>
    <xf numFmtId="49" fontId="2" fillId="0" borderId="19" xfId="2" applyNumberFormat="1" applyFont="1" applyBorder="1" applyAlignment="1">
      <alignment horizontal="center"/>
    </xf>
    <xf numFmtId="165" fontId="2" fillId="0" borderId="8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26" xfId="2" applyFont="1" applyBorder="1" applyAlignment="1">
      <alignment vertical="center"/>
    </xf>
    <xf numFmtId="0" fontId="2" fillId="0" borderId="0" xfId="2" applyFont="1" applyAlignment="1">
      <alignment horizontal="left" vertical="center"/>
    </xf>
    <xf numFmtId="14" fontId="2" fillId="0" borderId="0" xfId="2" applyNumberFormat="1" applyFont="1" applyAlignment="1">
      <alignment vertical="center"/>
    </xf>
    <xf numFmtId="0" fontId="2" fillId="0" borderId="2" xfId="2" applyFont="1" applyBorder="1" applyAlignment="1">
      <alignment horizontal="left" indent="1"/>
    </xf>
    <xf numFmtId="0" fontId="27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indent="1"/>
    </xf>
    <xf numFmtId="0" fontId="27" fillId="0" borderId="0" xfId="2" applyFont="1" applyAlignment="1">
      <alignment horizontal="center" vertical="center"/>
    </xf>
    <xf numFmtId="14" fontId="27" fillId="0" borderId="0" xfId="2" applyNumberFormat="1" applyFont="1" applyAlignment="1">
      <alignment vertical="center"/>
    </xf>
    <xf numFmtId="14" fontId="27" fillId="0" borderId="9" xfId="2" applyNumberFormat="1" applyFont="1" applyBorder="1" applyAlignment="1">
      <alignment vertical="center"/>
    </xf>
    <xf numFmtId="164" fontId="24" fillId="0" borderId="5" xfId="2" applyNumberFormat="1" applyFont="1" applyBorder="1" applyAlignment="1">
      <alignment vertical="center"/>
    </xf>
    <xf numFmtId="49" fontId="24" fillId="0" borderId="5" xfId="2" applyNumberFormat="1" applyFont="1" applyBorder="1" applyAlignment="1">
      <alignment vertical="center"/>
    </xf>
    <xf numFmtId="0" fontId="50" fillId="4" borderId="0" xfId="2" applyFont="1" applyFill="1" applyAlignment="1">
      <alignment vertical="center"/>
    </xf>
    <xf numFmtId="14" fontId="50" fillId="4" borderId="0" xfId="2" applyNumberFormat="1" applyFont="1" applyFill="1" applyAlignment="1">
      <alignment vertical="center"/>
    </xf>
    <xf numFmtId="14" fontId="50" fillId="4" borderId="0" xfId="2" applyNumberFormat="1" applyFont="1" applyFill="1" applyAlignment="1">
      <alignment horizontal="center" vertical="center"/>
    </xf>
    <xf numFmtId="0" fontId="49" fillId="4" borderId="0" xfId="0" applyFont="1" applyFill="1"/>
    <xf numFmtId="1" fontId="50" fillId="4" borderId="0" xfId="2" applyNumberFormat="1" applyFont="1" applyFill="1" applyAlignment="1">
      <alignment vertical="center"/>
    </xf>
    <xf numFmtId="49" fontId="50" fillId="4" borderId="0" xfId="2" applyNumberFormat="1" applyFont="1" applyFill="1" applyAlignment="1">
      <alignment vertical="center"/>
    </xf>
    <xf numFmtId="0" fontId="51" fillId="4" borderId="0" xfId="2" applyFont="1" applyFill="1" applyAlignment="1">
      <alignment vertical="center"/>
    </xf>
    <xf numFmtId="0" fontId="52" fillId="4" borderId="0" xfId="2" applyFont="1" applyFill="1" applyAlignment="1">
      <alignment vertical="center"/>
    </xf>
    <xf numFmtId="14" fontId="52" fillId="4" borderId="0" xfId="2" applyNumberFormat="1" applyFont="1" applyFill="1" applyAlignment="1">
      <alignment vertical="center"/>
    </xf>
    <xf numFmtId="2" fontId="50" fillId="4" borderId="0" xfId="2" applyNumberFormat="1" applyFont="1" applyFill="1" applyAlignment="1">
      <alignment horizontal="left" vertical="center"/>
    </xf>
    <xf numFmtId="0" fontId="50" fillId="4" borderId="0" xfId="2" applyFont="1" applyFill="1" applyAlignment="1">
      <alignment horizontal="center" vertical="center"/>
    </xf>
    <xf numFmtId="168" fontId="50" fillId="4" borderId="0" xfId="2" applyNumberFormat="1" applyFont="1" applyFill="1" applyAlignment="1">
      <alignment vertical="center"/>
    </xf>
    <xf numFmtId="2" fontId="50" fillId="4" borderId="0" xfId="2" applyNumberFormat="1" applyFont="1" applyFill="1" applyAlignment="1">
      <alignment vertical="center"/>
    </xf>
    <xf numFmtId="0" fontId="2" fillId="4" borderId="15" xfId="2" applyFont="1" applyFill="1" applyBorder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wrapText="1"/>
    </xf>
    <xf numFmtId="0" fontId="13" fillId="0" borderId="0" xfId="2" applyFont="1" applyAlignment="1">
      <alignment horizontal="center" wrapText="1"/>
    </xf>
    <xf numFmtId="164" fontId="17" fillId="0" borderId="14" xfId="3" applyNumberFormat="1" applyFont="1" applyBorder="1" applyAlignment="1">
      <alignment horizontal="center" vertical="center"/>
    </xf>
    <xf numFmtId="164" fontId="17" fillId="0" borderId="10" xfId="3" applyNumberFormat="1" applyFont="1" applyBorder="1" applyAlignment="1">
      <alignment horizontal="center" vertical="center"/>
    </xf>
    <xf numFmtId="164" fontId="17" fillId="0" borderId="0" xfId="3" applyNumberFormat="1" applyFont="1" applyAlignment="1">
      <alignment horizontal="center" vertical="center"/>
    </xf>
    <xf numFmtId="0" fontId="26" fillId="0" borderId="0" xfId="2" applyFont="1"/>
    <xf numFmtId="2" fontId="26" fillId="0" borderId="0" xfId="2" applyNumberFormat="1" applyFont="1" applyAlignment="1">
      <alignment horizontal="center"/>
    </xf>
    <xf numFmtId="0" fontId="26" fillId="0" borderId="0" xfId="2" applyFont="1" applyAlignment="1">
      <alignment horizontal="center"/>
    </xf>
    <xf numFmtId="0" fontId="26" fillId="0" borderId="0" xfId="2" applyFont="1" applyAlignment="1">
      <alignment horizontal="left"/>
    </xf>
    <xf numFmtId="166" fontId="26" fillId="0" borderId="0" xfId="2" applyNumberFormat="1" applyFont="1" applyAlignment="1">
      <alignment horizontal="left"/>
    </xf>
    <xf numFmtId="49" fontId="13" fillId="0" borderId="8" xfId="2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9" xfId="0" applyFont="1" applyBorder="1"/>
    <xf numFmtId="0" fontId="2" fillId="0" borderId="8" xfId="0" applyFont="1" applyBorder="1"/>
    <xf numFmtId="49" fontId="36" fillId="0" borderId="22" xfId="3" applyNumberFormat="1" applyFont="1" applyBorder="1" applyAlignment="1">
      <alignment horizontal="center" vertical="center" wrapText="1"/>
    </xf>
    <xf numFmtId="49" fontId="36" fillId="0" borderId="0" xfId="3" applyNumberFormat="1" applyFont="1" applyAlignment="1">
      <alignment horizontal="center" vertical="center" wrapText="1"/>
    </xf>
    <xf numFmtId="164" fontId="13" fillId="0" borderId="0" xfId="2" applyNumberFormat="1" applyFont="1" applyAlignment="1">
      <alignment horizontal="right" vertical="center" indent="2"/>
    </xf>
    <xf numFmtId="0" fontId="2" fillId="0" borderId="0" xfId="0" applyFont="1" applyAlignment="1">
      <alignment horizontal="right" vertical="center" indent="2"/>
    </xf>
    <xf numFmtId="49" fontId="13" fillId="0" borderId="4" xfId="2" applyNumberFormat="1" applyFont="1" applyBorder="1" applyAlignment="1">
      <alignment horizontal="right" vertical="center" indent="2"/>
    </xf>
    <xf numFmtId="49" fontId="13" fillId="0" borderId="5" xfId="2" applyNumberFormat="1" applyFont="1" applyBorder="1" applyAlignment="1">
      <alignment horizontal="right" vertical="center" indent="2"/>
    </xf>
    <xf numFmtId="49" fontId="13" fillId="0" borderId="6" xfId="2" applyNumberFormat="1" applyFont="1" applyBorder="1" applyAlignment="1">
      <alignment horizontal="right" vertical="center" indent="2"/>
    </xf>
    <xf numFmtId="0" fontId="35" fillId="0" borderId="4" xfId="2" applyFont="1" applyBorder="1" applyAlignment="1">
      <alignment horizontal="left" vertical="center"/>
    </xf>
    <xf numFmtId="0" fontId="35" fillId="0" borderId="5" xfId="2" applyFont="1" applyBorder="1" applyAlignment="1">
      <alignment horizontal="left" vertical="center"/>
    </xf>
    <xf numFmtId="0" fontId="35" fillId="0" borderId="6" xfId="2" applyFont="1" applyBorder="1" applyAlignment="1">
      <alignment horizontal="left" vertical="center"/>
    </xf>
    <xf numFmtId="0" fontId="43" fillId="0" borderId="0" xfId="2" applyFont="1" applyAlignment="1">
      <alignment horizontal="center"/>
    </xf>
    <xf numFmtId="167" fontId="11" fillId="3" borderId="0" xfId="3" applyNumberFormat="1" applyFont="1" applyFill="1" applyAlignment="1" applyProtection="1">
      <alignment horizontal="center" vertical="center"/>
      <protection locked="0"/>
    </xf>
    <xf numFmtId="167" fontId="11" fillId="3" borderId="10" xfId="3" applyNumberFormat="1" applyFont="1" applyFill="1" applyBorder="1" applyAlignment="1" applyProtection="1">
      <alignment horizontal="center" vertical="center"/>
      <protection locked="0"/>
    </xf>
    <xf numFmtId="49" fontId="10" fillId="0" borderId="14" xfId="3" applyNumberFormat="1" applyFont="1" applyBorder="1" applyAlignment="1">
      <alignment horizontal="center" vertical="center"/>
    </xf>
    <xf numFmtId="49" fontId="11" fillId="0" borderId="0" xfId="3" applyNumberFormat="1" applyFont="1" applyAlignment="1">
      <alignment horizontal="center"/>
    </xf>
    <xf numFmtId="49" fontId="34" fillId="3" borderId="0" xfId="3" applyNumberFormat="1" applyFont="1" applyFill="1" applyAlignment="1" applyProtection="1">
      <alignment horizontal="center"/>
      <protection locked="0"/>
    </xf>
    <xf numFmtId="49" fontId="34" fillId="3" borderId="10" xfId="3" applyNumberFormat="1" applyFont="1" applyFill="1" applyBorder="1" applyAlignment="1" applyProtection="1">
      <alignment horizontal="center"/>
      <protection locked="0"/>
    </xf>
    <xf numFmtId="49" fontId="17" fillId="0" borderId="17" xfId="3" applyNumberFormat="1" applyFont="1" applyBorder="1" applyAlignment="1">
      <alignment horizontal="right" vertical="center" indent="3"/>
    </xf>
    <xf numFmtId="49" fontId="17" fillId="0" borderId="14" xfId="3" applyNumberFormat="1" applyFont="1" applyBorder="1" applyAlignment="1">
      <alignment horizontal="right" vertical="center" indent="3"/>
    </xf>
    <xf numFmtId="164" fontId="17" fillId="0" borderId="14" xfId="3" applyNumberFormat="1" applyFont="1" applyBorder="1" applyAlignment="1">
      <alignment horizontal="right" vertical="center" indent="3"/>
    </xf>
    <xf numFmtId="0" fontId="24" fillId="0" borderId="0" xfId="0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49" fontId="17" fillId="0" borderId="8" xfId="3" applyNumberFormat="1" applyFont="1" applyBorder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164" fontId="17" fillId="0" borderId="0" xfId="3" applyNumberFormat="1" applyFont="1" applyAlignment="1">
      <alignment horizontal="right" vertical="center" indent="3"/>
    </xf>
    <xf numFmtId="49" fontId="17" fillId="0" borderId="19" xfId="3" applyNumberFormat="1" applyFont="1" applyBorder="1" applyAlignment="1">
      <alignment horizontal="right" vertical="center" indent="3"/>
    </xf>
    <xf numFmtId="49" fontId="17" fillId="0" borderId="10" xfId="3" applyNumberFormat="1" applyFont="1" applyBorder="1" applyAlignment="1">
      <alignment horizontal="right" vertical="center" indent="3"/>
    </xf>
    <xf numFmtId="164" fontId="17" fillId="0" borderId="10" xfId="3" applyNumberFormat="1" applyFont="1" applyBorder="1" applyAlignment="1">
      <alignment horizontal="right" vertical="center" indent="3"/>
    </xf>
    <xf numFmtId="49" fontId="19" fillId="0" borderId="17" xfId="3" applyNumberFormat="1" applyFont="1" applyBorder="1" applyAlignment="1">
      <alignment horizontal="left" vertical="top" wrapText="1"/>
    </xf>
    <xf numFmtId="49" fontId="19" fillId="0" borderId="14" xfId="3" applyNumberFormat="1" applyFont="1" applyBorder="1" applyAlignment="1">
      <alignment horizontal="left" vertical="top" wrapText="1"/>
    </xf>
    <xf numFmtId="49" fontId="19" fillId="0" borderId="18" xfId="3" applyNumberFormat="1" applyFont="1" applyBorder="1" applyAlignment="1">
      <alignment horizontal="left" vertical="top" wrapText="1"/>
    </xf>
    <xf numFmtId="49" fontId="19" fillId="0" borderId="8" xfId="3" applyNumberFormat="1" applyFont="1" applyBorder="1" applyAlignment="1">
      <alignment horizontal="left" vertical="top" wrapText="1"/>
    </xf>
    <xf numFmtId="49" fontId="19" fillId="0" borderId="0" xfId="3" applyNumberFormat="1" applyFont="1" applyAlignment="1">
      <alignment horizontal="left" vertical="top" wrapText="1"/>
    </xf>
    <xf numFmtId="49" fontId="19" fillId="0" borderId="9" xfId="3" applyNumberFormat="1" applyFont="1" applyBorder="1" applyAlignment="1">
      <alignment horizontal="left" vertical="top" wrapText="1"/>
    </xf>
    <xf numFmtId="49" fontId="47" fillId="0" borderId="24" xfId="3" applyNumberFormat="1" applyFont="1" applyBorder="1" applyAlignment="1">
      <alignment horizontal="center" vertical="center" wrapText="1"/>
    </xf>
    <xf numFmtId="49" fontId="47" fillId="0" borderId="7" xfId="3" applyNumberFormat="1" applyFont="1" applyBorder="1" applyAlignment="1">
      <alignment horizontal="center" vertical="center" wrapText="1"/>
    </xf>
    <xf numFmtId="49" fontId="47" fillId="0" borderId="25" xfId="3" applyNumberFormat="1" applyFont="1" applyBorder="1" applyAlignment="1">
      <alignment horizontal="center" vertical="center" wrapText="1"/>
    </xf>
    <xf numFmtId="49" fontId="27" fillId="0" borderId="8" xfId="2" applyNumberFormat="1" applyFont="1" applyBorder="1" applyAlignment="1">
      <alignment horizontal="left" vertical="center" indent="1"/>
    </xf>
    <xf numFmtId="49" fontId="27" fillId="0" borderId="0" xfId="2" applyNumberFormat="1" applyFont="1" applyAlignment="1">
      <alignment horizontal="left" vertical="center" indent="1"/>
    </xf>
    <xf numFmtId="49" fontId="2" fillId="2" borderId="10" xfId="2" applyNumberFormat="1" applyFont="1" applyFill="1" applyBorder="1" applyAlignment="1" applyProtection="1">
      <alignment horizontal="left" vertical="center"/>
      <protection locked="0"/>
    </xf>
    <xf numFmtId="49" fontId="2" fillId="0" borderId="0" xfId="2" applyNumberFormat="1" applyFont="1" applyAlignment="1">
      <alignment horizontal="right" vertical="center"/>
    </xf>
    <xf numFmtId="0" fontId="2" fillId="0" borderId="4" xfId="2" applyFont="1" applyBorder="1" applyAlignment="1">
      <alignment horizontal="left" vertical="center" indent="1"/>
    </xf>
    <xf numFmtId="0" fontId="2" fillId="0" borderId="5" xfId="2" applyFont="1" applyBorder="1" applyAlignment="1">
      <alignment horizontal="left" vertical="center" indent="1"/>
    </xf>
    <xf numFmtId="0" fontId="2" fillId="0" borderId="6" xfId="2" applyFont="1" applyBorder="1" applyAlignment="1">
      <alignment horizontal="left" vertical="center" indent="1"/>
    </xf>
    <xf numFmtId="0" fontId="32" fillId="0" borderId="1" xfId="2" applyFont="1" applyBorder="1" applyAlignment="1">
      <alignment horizontal="center" vertical="center"/>
    </xf>
    <xf numFmtId="0" fontId="32" fillId="0" borderId="2" xfId="2" applyFont="1" applyBorder="1" applyAlignment="1">
      <alignment horizontal="center" vertical="center"/>
    </xf>
    <xf numFmtId="0" fontId="32" fillId="0" borderId="3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7" fillId="0" borderId="0" xfId="3" applyNumberFormat="1" applyFont="1" applyAlignment="1">
      <alignment horizontal="right" vertical="center" indent="3"/>
    </xf>
    <xf numFmtId="0" fontId="31" fillId="0" borderId="16" xfId="2" applyFont="1" applyBorder="1" applyAlignment="1">
      <alignment horizontal="center" vertical="center"/>
    </xf>
    <xf numFmtId="49" fontId="2" fillId="0" borderId="0" xfId="2" applyNumberFormat="1" applyFont="1" applyAlignment="1">
      <alignment horizontal="center" textRotation="90" wrapText="1"/>
    </xf>
    <xf numFmtId="49" fontId="2" fillId="0" borderId="10" xfId="2" applyNumberFormat="1" applyFont="1" applyBorder="1" applyAlignment="1">
      <alignment horizontal="center" textRotation="90"/>
    </xf>
    <xf numFmtId="49" fontId="28" fillId="2" borderId="10" xfId="2" applyNumberFormat="1" applyFont="1" applyFill="1" applyBorder="1" applyAlignment="1">
      <alignment horizontal="center" vertical="center"/>
    </xf>
    <xf numFmtId="0" fontId="27" fillId="0" borderId="10" xfId="2" applyFont="1" applyBorder="1" applyAlignment="1">
      <alignment horizontal="right" vertical="center"/>
    </xf>
    <xf numFmtId="165" fontId="2" fillId="0" borderId="8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27" fillId="0" borderId="8" xfId="2" applyFont="1" applyBorder="1" applyAlignment="1">
      <alignment horizontal="left" vertical="center" indent="1"/>
    </xf>
    <xf numFmtId="0" fontId="27" fillId="0" borderId="0" xfId="2" applyFont="1" applyAlignment="1">
      <alignment horizontal="left" vertical="center" indent="1"/>
    </xf>
    <xf numFmtId="49" fontId="2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textRotation="90"/>
    </xf>
    <xf numFmtId="0" fontId="21" fillId="0" borderId="1" xfId="2" applyFont="1" applyBorder="1" applyAlignment="1">
      <alignment horizontal="left" vertical="center" indent="1"/>
    </xf>
    <xf numFmtId="0" fontId="21" fillId="0" borderId="2" xfId="2" applyFont="1" applyBorder="1" applyAlignment="1">
      <alignment horizontal="left" vertical="center" indent="1"/>
    </xf>
    <xf numFmtId="0" fontId="2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8" fillId="0" borderId="4" xfId="2" applyFont="1" applyBorder="1" applyAlignment="1">
      <alignment horizontal="center" vertical="center" wrapText="1"/>
    </xf>
    <xf numFmtId="0" fontId="38" fillId="0" borderId="5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49" fontId="11" fillId="2" borderId="10" xfId="3" applyNumberFormat="1" applyFont="1" applyFill="1" applyBorder="1" applyAlignment="1" applyProtection="1">
      <alignment horizontal="left" vertical="center"/>
      <protection locked="0"/>
    </xf>
    <xf numFmtId="167" fontId="7" fillId="2" borderId="0" xfId="3" applyNumberFormat="1" applyFont="1" applyFill="1" applyAlignment="1" applyProtection="1">
      <alignment horizontal="center" vertical="center"/>
      <protection locked="0"/>
    </xf>
    <xf numFmtId="167" fontId="7" fillId="2" borderId="10" xfId="3" applyNumberFormat="1" applyFont="1" applyFill="1" applyBorder="1" applyAlignment="1" applyProtection="1">
      <alignment horizontal="center" vertical="center"/>
      <protection locked="0"/>
    </xf>
    <xf numFmtId="167" fontId="11" fillId="2" borderId="0" xfId="3" applyNumberFormat="1" applyFont="1" applyFill="1" applyAlignment="1" applyProtection="1">
      <alignment horizontal="center" vertical="center"/>
      <protection locked="0"/>
    </xf>
    <xf numFmtId="167" fontId="11" fillId="2" borderId="10" xfId="3" applyNumberFormat="1" applyFont="1" applyFill="1" applyBorder="1" applyAlignment="1" applyProtection="1">
      <alignment horizontal="center" vertical="center"/>
      <protection locked="0"/>
    </xf>
    <xf numFmtId="49" fontId="7" fillId="0" borderId="8" xfId="3" applyNumberFormat="1" applyFont="1" applyBorder="1" applyAlignment="1">
      <alignment horizontal="right" vertical="center" indent="1"/>
    </xf>
    <xf numFmtId="49" fontId="7" fillId="0" borderId="0" xfId="3" applyNumberFormat="1" applyFont="1" applyAlignment="1">
      <alignment horizontal="right" vertical="center" indent="1"/>
    </xf>
    <xf numFmtId="0" fontId="3" fillId="2" borderId="0" xfId="2" applyFont="1" applyFill="1" applyAlignment="1" applyProtection="1">
      <alignment horizontal="left" vertical="center" indent="1"/>
      <protection locked="0"/>
    </xf>
    <xf numFmtId="0" fontId="3" fillId="2" borderId="9" xfId="2" applyFont="1" applyFill="1" applyBorder="1" applyAlignment="1" applyProtection="1">
      <alignment horizontal="left" vertical="center" indent="1"/>
      <protection locked="0"/>
    </xf>
    <xf numFmtId="49" fontId="3" fillId="3" borderId="10" xfId="2" applyNumberFormat="1" applyFont="1" applyFill="1" applyBorder="1" applyAlignment="1" applyProtection="1">
      <alignment horizontal="left" vertical="center" indent="1"/>
      <protection locked="0"/>
    </xf>
    <xf numFmtId="0" fontId="2" fillId="3" borderId="10" xfId="0" applyFont="1" applyFill="1" applyBorder="1" applyAlignment="1" applyProtection="1">
      <alignment horizontal="left" vertical="center" indent="1"/>
      <protection locked="0"/>
    </xf>
    <xf numFmtId="0" fontId="3" fillId="2" borderId="11" xfId="2" applyFont="1" applyFill="1" applyBorder="1" applyAlignment="1" applyProtection="1">
      <alignment horizontal="left" vertical="center" indent="1"/>
      <protection locked="0"/>
    </xf>
    <xf numFmtId="0" fontId="3" fillId="2" borderId="12" xfId="2" applyFont="1" applyFill="1" applyBorder="1" applyAlignment="1" applyProtection="1">
      <alignment horizontal="left" vertical="center" indent="1"/>
      <protection locked="0"/>
    </xf>
    <xf numFmtId="49" fontId="3" fillId="3" borderId="11" xfId="2" applyNumberFormat="1" applyFont="1" applyFill="1" applyBorder="1" applyAlignment="1" applyProtection="1">
      <alignment horizontal="left" vertical="center" indent="1"/>
      <protection locked="0"/>
    </xf>
    <xf numFmtId="0" fontId="2" fillId="3" borderId="11" xfId="0" applyFont="1" applyFill="1" applyBorder="1" applyAlignment="1" applyProtection="1">
      <alignment horizontal="left" vertical="center" indent="1"/>
      <protection locked="0"/>
    </xf>
    <xf numFmtId="49" fontId="7" fillId="0" borderId="1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6" fillId="4" borderId="1" xfId="3" applyNumberFormat="1" applyFont="1" applyFill="1" applyBorder="1" applyAlignment="1">
      <alignment horizontal="right" vertical="center" indent="1"/>
    </xf>
    <xf numFmtId="0" fontId="2" fillId="4" borderId="2" xfId="0" applyFont="1" applyFill="1" applyBorder="1" applyAlignment="1">
      <alignment horizontal="right" vertical="center" indent="1"/>
    </xf>
    <xf numFmtId="0" fontId="39" fillId="4" borderId="2" xfId="2" applyFont="1" applyFill="1" applyBorder="1" applyAlignment="1">
      <alignment horizontal="center" vertical="center"/>
    </xf>
    <xf numFmtId="0" fontId="39" fillId="4" borderId="2" xfId="0" applyFont="1" applyFill="1" applyBorder="1" applyAlignment="1">
      <alignment horizontal="center" vertical="center"/>
    </xf>
    <xf numFmtId="49" fontId="7" fillId="0" borderId="4" xfId="3" applyNumberFormat="1" applyFont="1" applyBorder="1" applyAlignment="1">
      <alignment horizontal="right" vertical="center" indent="1"/>
    </xf>
    <xf numFmtId="49" fontId="7" fillId="0" borderId="5" xfId="3" applyNumberFormat="1" applyFont="1" applyBorder="1" applyAlignment="1">
      <alignment horizontal="right" vertical="center" indent="1"/>
    </xf>
    <xf numFmtId="0" fontId="3" fillId="2" borderId="5" xfId="2" applyFont="1" applyFill="1" applyBorder="1" applyAlignment="1" applyProtection="1">
      <alignment horizontal="left" vertical="center" indent="1"/>
      <protection locked="0"/>
    </xf>
    <xf numFmtId="0" fontId="3" fillId="2" borderId="6" xfId="2" applyFont="1" applyFill="1" applyBorder="1" applyAlignment="1" applyProtection="1">
      <alignment horizontal="left" vertical="center" indent="1"/>
      <protection locked="0"/>
    </xf>
    <xf numFmtId="49" fontId="11" fillId="3" borderId="13" xfId="3" applyNumberFormat="1" applyFont="1" applyFill="1" applyBorder="1" applyAlignment="1" applyProtection="1">
      <alignment horizontal="left" vertical="center" indent="1"/>
      <protection locked="0"/>
    </xf>
    <xf numFmtId="0" fontId="2" fillId="3" borderId="13" xfId="0" applyFont="1" applyFill="1" applyBorder="1" applyAlignment="1" applyProtection="1">
      <alignment horizontal="left" vertical="center" indent="1"/>
      <protection locked="0"/>
    </xf>
    <xf numFmtId="49" fontId="17" fillId="0" borderId="2" xfId="3" applyNumberFormat="1" applyFont="1" applyBorder="1" applyAlignment="1">
      <alignment horizontal="center" wrapText="1"/>
    </xf>
    <xf numFmtId="49" fontId="17" fillId="0" borderId="2" xfId="3" applyNumberFormat="1" applyFont="1" applyBorder="1" applyAlignment="1">
      <alignment horizontal="center"/>
    </xf>
    <xf numFmtId="49" fontId="17" fillId="0" borderId="0" xfId="3" applyNumberFormat="1" applyFont="1" applyAlignment="1">
      <alignment horizontal="center"/>
    </xf>
    <xf numFmtId="49" fontId="7" fillId="0" borderId="8" xfId="3" applyNumberFormat="1" applyFont="1" applyBorder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166" fontId="11" fillId="2" borderId="10" xfId="3" applyNumberFormat="1" applyFont="1" applyFill="1" applyBorder="1" applyAlignment="1" applyProtection="1">
      <alignment horizontal="center" vertical="center"/>
      <protection locked="0"/>
    </xf>
    <xf numFmtId="165" fontId="3" fillId="2" borderId="0" xfId="2" applyNumberFormat="1" applyFont="1" applyFill="1" applyAlignment="1" applyProtection="1">
      <alignment horizontal="center" vertical="center"/>
      <protection locked="0"/>
    </xf>
    <xf numFmtId="49" fontId="27" fillId="0" borderId="8" xfId="2" applyNumberFormat="1" applyFont="1" applyBorder="1" applyAlignment="1">
      <alignment horizontal="center" vertical="center"/>
    </xf>
    <xf numFmtId="49" fontId="27" fillId="0" borderId="0" xfId="2" applyNumberFormat="1" applyFont="1" applyAlignment="1">
      <alignment horizontal="center" vertical="center"/>
    </xf>
    <xf numFmtId="14" fontId="27" fillId="2" borderId="5" xfId="2" applyNumberFormat="1" applyFont="1" applyFill="1" applyBorder="1" applyAlignment="1" applyProtection="1">
      <alignment horizontal="center" vertical="center"/>
      <protection locked="0"/>
    </xf>
    <xf numFmtId="14" fontId="27" fillId="2" borderId="6" xfId="2" applyNumberFormat="1" applyFont="1" applyFill="1" applyBorder="1" applyAlignment="1" applyProtection="1">
      <alignment horizontal="center" vertical="center"/>
      <protection locked="0"/>
    </xf>
    <xf numFmtId="14" fontId="27" fillId="2" borderId="2" xfId="2" applyNumberFormat="1" applyFont="1" applyFill="1" applyBorder="1" applyAlignment="1" applyProtection="1">
      <alignment horizontal="center" vertical="center"/>
      <protection locked="0"/>
    </xf>
    <xf numFmtId="14" fontId="27" fillId="2" borderId="3" xfId="2" applyNumberFormat="1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 applyProtection="1">
      <alignment horizontal="left" vertical="center"/>
      <protection locked="0"/>
    </xf>
    <xf numFmtId="0" fontId="24" fillId="2" borderId="10" xfId="2" applyFont="1" applyFill="1" applyBorder="1" applyAlignment="1" applyProtection="1">
      <alignment horizontal="right" vertical="center"/>
      <protection locked="0"/>
    </xf>
    <xf numFmtId="0" fontId="13" fillId="3" borderId="1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8" xfId="2" applyFont="1" applyFill="1" applyBorder="1" applyAlignment="1">
      <alignment horizontal="center" vertical="center" wrapText="1"/>
    </xf>
    <xf numFmtId="0" fontId="13" fillId="3" borderId="0" xfId="2" applyFont="1" applyFill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27" fillId="0" borderId="2" xfId="2" applyFont="1" applyBorder="1" applyAlignment="1">
      <alignment horizontal="center" vertical="center"/>
    </xf>
    <xf numFmtId="164" fontId="27" fillId="0" borderId="5" xfId="2" applyNumberFormat="1" applyFont="1" applyBorder="1" applyAlignment="1">
      <alignment horizontal="center" vertical="center"/>
    </xf>
    <xf numFmtId="0" fontId="48" fillId="0" borderId="8" xfId="2" applyFont="1" applyBorder="1" applyAlignment="1">
      <alignment horizontal="center" vertical="center"/>
    </xf>
    <xf numFmtId="0" fontId="48" fillId="0" borderId="0" xfId="2" applyFont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49" fontId="11" fillId="2" borderId="10" xfId="2" applyNumberFormat="1" applyFont="1" applyFill="1" applyBorder="1" applyAlignment="1" applyProtection="1">
      <alignment horizontal="left" vertical="center"/>
      <protection locked="0"/>
    </xf>
    <xf numFmtId="49" fontId="11" fillId="0" borderId="0" xfId="2" applyNumberFormat="1" applyFont="1" applyAlignment="1">
      <alignment horizontal="left" vertical="center"/>
    </xf>
  </cellXfs>
  <cellStyles count="5">
    <cellStyle name="Standard" xfId="0" builtinId="0"/>
    <cellStyle name="Standard 2" xfId="2" xr:uid="{7BA03CFB-3928-4153-AE4D-A80E26793542}"/>
    <cellStyle name="Standard 2 2" xfId="3" xr:uid="{0071E7BA-83F9-4764-B93C-368100EDD2CD}"/>
    <cellStyle name="Währung" xfId="1" builtinId="4"/>
    <cellStyle name="Währung 2" xfId="4" xr:uid="{DA44C0CF-4822-4C32-84A8-539EE03E130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1</xdr:row>
      <xdr:rowOff>41910</xdr:rowOff>
    </xdr:from>
    <xdr:ext cx="552450" cy="646901"/>
    <xdr:pic>
      <xdr:nvPicPr>
        <xdr:cNvPr id="2" name="Grafik 1">
          <a:extLst>
            <a:ext uri="{FF2B5EF4-FFF2-40B4-BE49-F238E27FC236}">
              <a16:creationId xmlns:a16="http://schemas.microsoft.com/office/drawing/2014/main" id="{210EDF8D-450F-4D77-8070-055F20FB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6685"/>
          <a:ext cx="552450" cy="64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4E2E-AF65-482E-9230-F711D66841E4}">
  <sheetPr>
    <pageSetUpPr fitToPage="1"/>
  </sheetPr>
  <dimension ref="B1:AF93"/>
  <sheetViews>
    <sheetView showGridLines="0" tabSelected="1" zoomScaleNormal="100" zoomScalePageLayoutView="60" workbookViewId="0">
      <selection activeCell="D6" sqref="D6:O6"/>
    </sheetView>
  </sheetViews>
  <sheetFormatPr baseColWidth="10" defaultColWidth="11.28515625" defaultRowHeight="15.75" x14ac:dyDescent="0.25"/>
  <cols>
    <col min="1" max="1" width="1.7109375" style="1" customWidth="1"/>
    <col min="2" max="2" width="16.7109375" style="1" customWidth="1"/>
    <col min="3" max="3" width="12.7109375" style="1" customWidth="1"/>
    <col min="4" max="4" width="4.85546875" style="1" customWidth="1"/>
    <col min="5" max="5" width="1.7109375" style="1" customWidth="1"/>
    <col min="6" max="6" width="4.85546875" style="1" customWidth="1"/>
    <col min="7" max="7" width="1.28515625" style="1" customWidth="1"/>
    <col min="8" max="8" width="4.7109375" style="2" customWidth="1"/>
    <col min="9" max="9" width="2.140625" style="2" customWidth="1"/>
    <col min="10" max="10" width="4.7109375" style="2" customWidth="1"/>
    <col min="11" max="11" width="1.7109375" style="2" customWidth="1"/>
    <col min="12" max="12" width="4.7109375" style="2" customWidth="1"/>
    <col min="13" max="13" width="1.7109375" style="2" customWidth="1"/>
    <col min="14" max="14" width="4.7109375" style="2" customWidth="1"/>
    <col min="15" max="15" width="4.140625" style="1" customWidth="1"/>
    <col min="16" max="16" width="9.28515625" style="1" customWidth="1"/>
    <col min="17" max="17" width="4" style="1" customWidth="1"/>
    <col min="18" max="18" width="9" style="1" bestFit="1" customWidth="1"/>
    <col min="19" max="19" width="2.7109375" style="1" customWidth="1"/>
    <col min="20" max="20" width="9.140625" style="1" customWidth="1"/>
    <col min="21" max="21" width="2.7109375" style="1" customWidth="1"/>
    <col min="22" max="22" width="14.7109375" style="3" customWidth="1"/>
    <col min="23" max="23" width="2.85546875" style="1" customWidth="1"/>
    <col min="24" max="24" width="11.7109375" style="4" customWidth="1"/>
    <col min="25" max="25" width="2.7109375" style="1" customWidth="1"/>
    <col min="26" max="26" width="11.28515625" style="183"/>
    <col min="27" max="27" width="44.28515625" style="183" bestFit="1" customWidth="1"/>
    <col min="28" max="30" width="11.28515625" style="183"/>
    <col min="31" max="31" width="11.28515625" style="184"/>
    <col min="32" max="32" width="11.28515625" style="183"/>
    <col min="33" max="16384" width="11.28515625" style="1"/>
  </cols>
  <sheetData>
    <row r="1" spans="2:31" ht="8.25" customHeight="1" x14ac:dyDescent="0.25"/>
    <row r="2" spans="2:31" ht="34.15" customHeight="1" x14ac:dyDescent="0.25">
      <c r="B2" s="280" t="s">
        <v>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2"/>
    </row>
    <row r="3" spans="2:31" ht="42.75" customHeight="1" x14ac:dyDescent="0.25">
      <c r="B3" s="283" t="s">
        <v>85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5"/>
    </row>
    <row r="4" spans="2:31" ht="9.6" customHeight="1" x14ac:dyDescent="0.25"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7"/>
      <c r="P4" s="9"/>
      <c r="Q4" s="9"/>
      <c r="R4" s="9"/>
      <c r="S4" s="9"/>
      <c r="T4" s="9"/>
      <c r="U4" s="9"/>
      <c r="V4" s="10"/>
      <c r="W4" s="9"/>
      <c r="X4" s="11"/>
      <c r="Y4" s="9"/>
    </row>
    <row r="5" spans="2:31" ht="24" customHeight="1" x14ac:dyDescent="0.25">
      <c r="B5" s="301" t="s">
        <v>1</v>
      </c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3"/>
      <c r="P5" s="304" t="s">
        <v>2</v>
      </c>
      <c r="Q5" s="305"/>
      <c r="R5" s="305"/>
      <c r="S5" s="305"/>
      <c r="T5" s="131" t="b">
        <v>0</v>
      </c>
      <c r="U5" s="306" t="s">
        <v>3</v>
      </c>
      <c r="V5" s="307"/>
      <c r="W5" s="307"/>
      <c r="X5" s="132" t="b">
        <v>0</v>
      </c>
      <c r="Y5" s="139"/>
    </row>
    <row r="6" spans="2:31" ht="24" customHeight="1" x14ac:dyDescent="0.25">
      <c r="B6" s="291" t="s">
        <v>4</v>
      </c>
      <c r="C6" s="292"/>
      <c r="D6" s="293" t="s">
        <v>5</v>
      </c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4"/>
      <c r="P6" s="12" t="s">
        <v>6</v>
      </c>
      <c r="Q6" s="295"/>
      <c r="R6" s="296"/>
      <c r="S6" s="296"/>
      <c r="T6" s="296"/>
      <c r="U6" s="296"/>
      <c r="V6" s="296"/>
      <c r="W6" s="296"/>
      <c r="X6" s="296"/>
      <c r="Y6" s="13"/>
    </row>
    <row r="7" spans="2:31" ht="24" customHeight="1" x14ac:dyDescent="0.25">
      <c r="B7" s="291" t="s">
        <v>7</v>
      </c>
      <c r="C7" s="292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8"/>
      <c r="P7" s="12" t="s">
        <v>8</v>
      </c>
      <c r="Q7" s="299"/>
      <c r="R7" s="300"/>
      <c r="S7" s="300"/>
      <c r="T7" s="300"/>
      <c r="U7" s="300"/>
      <c r="V7" s="300"/>
      <c r="W7" s="300"/>
      <c r="X7" s="300"/>
      <c r="Y7" s="13"/>
    </row>
    <row r="8" spans="2:31" ht="24" customHeight="1" x14ac:dyDescent="0.25">
      <c r="B8" s="308" t="s">
        <v>9</v>
      </c>
      <c r="C8" s="309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1"/>
      <c r="P8" s="14" t="s">
        <v>10</v>
      </c>
      <c r="Q8" s="312"/>
      <c r="R8" s="313"/>
      <c r="S8" s="313"/>
      <c r="T8" s="313"/>
      <c r="U8" s="313"/>
      <c r="V8" s="313"/>
      <c r="W8" s="313"/>
      <c r="X8" s="313"/>
      <c r="Y8" s="6"/>
    </row>
    <row r="9" spans="2:31" ht="6" customHeight="1" x14ac:dyDescent="0.25"/>
    <row r="10" spans="2:31" ht="30" customHeight="1" x14ac:dyDescent="0.3">
      <c r="B10" s="15" t="s">
        <v>11</v>
      </c>
      <c r="C10" s="7"/>
      <c r="D10" s="199" t="s">
        <v>12</v>
      </c>
      <c r="E10" s="199"/>
      <c r="F10" s="199"/>
      <c r="G10" s="7"/>
      <c r="H10" s="314" t="s">
        <v>13</v>
      </c>
      <c r="I10" s="315"/>
      <c r="J10" s="315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16"/>
      <c r="W10" s="7"/>
      <c r="X10" s="17"/>
      <c r="Y10" s="5"/>
    </row>
    <row r="11" spans="2:31" ht="16.149999999999999" customHeight="1" x14ac:dyDescent="0.25">
      <c r="B11" s="18"/>
      <c r="D11" s="200"/>
      <c r="E11" s="200"/>
      <c r="F11" s="200"/>
      <c r="G11" s="158"/>
      <c r="H11" s="316"/>
      <c r="I11" s="316"/>
      <c r="J11" s="316"/>
      <c r="K11" s="1"/>
      <c r="L11" s="19"/>
      <c r="M11" s="19"/>
      <c r="N11" s="19"/>
      <c r="O11" s="19"/>
      <c r="Y11" s="13"/>
    </row>
    <row r="12" spans="2:31" ht="8.1" customHeight="1" x14ac:dyDescent="0.25">
      <c r="B12" s="18"/>
      <c r="I12" s="20"/>
      <c r="J12" s="20"/>
      <c r="K12" s="1"/>
      <c r="Y12" s="13"/>
    </row>
    <row r="13" spans="2:31" ht="18" customHeight="1" x14ac:dyDescent="0.25">
      <c r="B13" s="317" t="s">
        <v>14</v>
      </c>
      <c r="C13" s="318"/>
      <c r="D13" s="320">
        <f ca="1">TODAY()</f>
        <v>46307</v>
      </c>
      <c r="E13" s="320"/>
      <c r="F13" s="320"/>
      <c r="G13" s="23"/>
      <c r="H13" s="319">
        <v>0.33333333333333331</v>
      </c>
      <c r="I13" s="319"/>
      <c r="J13" s="24" t="s">
        <v>15</v>
      </c>
      <c r="K13" s="23"/>
      <c r="L13" s="318" t="s">
        <v>16</v>
      </c>
      <c r="M13" s="318"/>
      <c r="N13" s="318"/>
      <c r="O13" s="318"/>
      <c r="P13" s="327" t="str">
        <f>IFERROR(IF(OR(D8="",D8=0),"",D8),"")</f>
        <v/>
      </c>
      <c r="Q13" s="327"/>
      <c r="R13" s="327"/>
      <c r="S13" s="327"/>
      <c r="T13" s="327"/>
      <c r="U13" s="327"/>
      <c r="V13" s="327"/>
      <c r="W13" s="327"/>
      <c r="X13" s="327"/>
      <c r="Y13" s="13"/>
      <c r="AA13" s="183" t="s">
        <v>59</v>
      </c>
      <c r="AB13" s="183">
        <f ca="1">IFERROR(IF(OR($D$13="",$D$17=""),"",$D$17-$D$13+1),"")</f>
        <v>1</v>
      </c>
      <c r="AE13" s="184">
        <f ca="1">IF($D$13="","",IF($AB$16,$AB$17,$D$13))</f>
        <v>46307</v>
      </c>
    </row>
    <row r="14" spans="2:31" ht="8.1" customHeight="1" x14ac:dyDescent="0.25">
      <c r="B14" s="21"/>
      <c r="C14" s="22"/>
      <c r="D14" s="25"/>
      <c r="E14" s="25"/>
      <c r="F14" s="25"/>
      <c r="G14" s="23"/>
      <c r="H14" s="25"/>
      <c r="I14" s="25"/>
      <c r="J14" s="26"/>
      <c r="K14" s="23"/>
      <c r="L14" s="27"/>
      <c r="M14" s="27"/>
      <c r="N14" s="27"/>
      <c r="O14" s="28"/>
      <c r="P14" s="29"/>
      <c r="Q14" s="29"/>
      <c r="R14" s="29"/>
      <c r="S14" s="30"/>
      <c r="T14" s="30"/>
      <c r="U14" s="30"/>
      <c r="V14" s="30"/>
      <c r="W14" s="30"/>
      <c r="X14" s="30"/>
      <c r="Y14" s="13"/>
      <c r="AA14" s="183" t="s">
        <v>60</v>
      </c>
      <c r="AB14" s="183">
        <f ca="1">IFERROR(IF(OR($D$13="",$H$13="",$D$17="",$H$17=""),"",($D$17+$H$17-$D$13-$H$13)*24),"")</f>
        <v>10</v>
      </c>
      <c r="AE14" s="185" t="str">
        <f ca="1">IF($AB$16,"",IF($AB$13&gt;1,$D$13+1,""))</f>
        <v/>
      </c>
    </row>
    <row r="15" spans="2:31" ht="18" customHeight="1" x14ac:dyDescent="0.25">
      <c r="B15" s="31"/>
      <c r="C15" s="32"/>
      <c r="D15" s="25"/>
      <c r="E15" s="25"/>
      <c r="F15" s="339" t="s">
        <v>87</v>
      </c>
      <c r="G15" s="339"/>
      <c r="H15" s="339"/>
      <c r="I15" s="339"/>
      <c r="J15" s="339"/>
      <c r="K15" s="339"/>
      <c r="L15" s="339"/>
      <c r="M15" s="339"/>
      <c r="N15" s="339"/>
      <c r="O15" s="339"/>
      <c r="P15" s="286" t="s">
        <v>55</v>
      </c>
      <c r="Q15" s="286"/>
      <c r="R15" s="286"/>
      <c r="S15" s="286"/>
      <c r="T15" s="286"/>
      <c r="U15" s="286"/>
      <c r="V15" s="286"/>
      <c r="W15" s="286"/>
      <c r="X15" s="286"/>
      <c r="Y15" s="13"/>
      <c r="AA15" s="186" t="s">
        <v>61</v>
      </c>
      <c r="AB15" s="183">
        <f>--($G$47&lt;&gt;"")+--($T$47&lt;&gt;"")+--($V$47&lt;&gt;"")</f>
        <v>0</v>
      </c>
      <c r="AE15" s="185" t="str">
        <f ca="1">IF(OR($AB$16,$AB$13&lt;=2),"",$D$13+2)</f>
        <v/>
      </c>
    </row>
    <row r="16" spans="2:31" ht="8.1" customHeight="1" x14ac:dyDescent="0.25">
      <c r="B16" s="31"/>
      <c r="C16" s="32"/>
      <c r="D16" s="25"/>
      <c r="E16" s="25"/>
      <c r="F16" s="25"/>
      <c r="G16" s="23"/>
      <c r="H16" s="34"/>
      <c r="I16" s="34"/>
      <c r="J16" s="24"/>
      <c r="K16" s="35"/>
      <c r="L16" s="32"/>
      <c r="M16" s="32"/>
      <c r="N16" s="32"/>
      <c r="O16" s="32"/>
      <c r="P16" s="24"/>
      <c r="Q16" s="24"/>
      <c r="R16" s="24"/>
      <c r="S16" s="36"/>
      <c r="T16" s="36"/>
      <c r="U16" s="36"/>
      <c r="V16" s="36"/>
      <c r="W16" s="36"/>
      <c r="X16" s="36"/>
      <c r="Y16" s="13"/>
      <c r="AA16" s="183" t="s">
        <v>62</v>
      </c>
      <c r="AB16" s="183" t="b">
        <f ca="1">AND($AB$13=2,$H$13&gt;TIME(16,0,0),$H$17&lt;TIME(8,0,0),$AB$15=0)</f>
        <v>0</v>
      </c>
      <c r="AE16" s="185" t="str">
        <f ca="1">IF(OR($AB$16,$AB$13&lt;=3),"",$D$13+3)</f>
        <v/>
      </c>
    </row>
    <row r="17" spans="2:32" ht="18" customHeight="1" x14ac:dyDescent="0.25">
      <c r="B17" s="317" t="s">
        <v>17</v>
      </c>
      <c r="C17" s="318"/>
      <c r="D17" s="320">
        <f ca="1">D13</f>
        <v>46307</v>
      </c>
      <c r="E17" s="320"/>
      <c r="F17" s="320"/>
      <c r="G17" s="23"/>
      <c r="H17" s="319">
        <v>0.75</v>
      </c>
      <c r="I17" s="319"/>
      <c r="J17" s="24" t="s">
        <v>15</v>
      </c>
      <c r="K17" s="37"/>
      <c r="L17" s="318" t="s">
        <v>18</v>
      </c>
      <c r="M17" s="318"/>
      <c r="N17" s="318"/>
      <c r="O17" s="318"/>
      <c r="P17" s="327" t="str">
        <f>IFERROR(IF(OR(D8="",D8=0),"",D8),"")</f>
        <v/>
      </c>
      <c r="Q17" s="327"/>
      <c r="R17" s="327"/>
      <c r="S17" s="327"/>
      <c r="T17" s="327"/>
      <c r="U17" s="327"/>
      <c r="V17" s="327"/>
      <c r="W17" s="327"/>
      <c r="X17" s="327"/>
      <c r="Y17" s="13"/>
      <c r="AA17" s="183" t="s">
        <v>63</v>
      </c>
      <c r="AB17" s="187" t="str">
        <f ca="1">IF(NOT($AB$16),"",IF((1-$H$13)*24&gt;=$H$17*24,$D$13,$D$17))</f>
        <v/>
      </c>
    </row>
    <row r="18" spans="2:32" ht="20.100000000000001" customHeight="1" x14ac:dyDescent="0.25">
      <c r="B18" s="337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4"/>
      <c r="N18" s="4"/>
      <c r="O18" s="38"/>
      <c r="P18" s="38"/>
      <c r="Q18" s="38"/>
      <c r="R18" s="39"/>
      <c r="S18" s="39"/>
      <c r="T18" s="39"/>
      <c r="U18" s="39"/>
      <c r="V18" s="40"/>
      <c r="W18" s="39"/>
      <c r="X18" s="39"/>
      <c r="Y18" s="13"/>
      <c r="AA18" s="186" t="s">
        <v>64</v>
      </c>
      <c r="AB18" s="183" t="str" cm="1">
        <f t="array" aca="1" ref="AB18" ca="1">IFERROR(_xlfn.IFS(
OR($D$13="",$H$13="",$D$17="",$H$17=""),"",
$D$17+$H$17&lt;=$D$13+$H$13,"⚠ Reiseende muss nach Reisebeginn liegen",
$AB$13&gt;4,"⚠ Turnierleitungsabrechnung: maximal 4 Kalendertage",
AND($AB$15&gt;0,$AB$15&lt;3),"⚠ Übernachtung: G47, T47 und V47 vollständig ausfüllen",
AND(OR($AB$13=1,$AB$16),OR(ISNUMBER($J$24),ISNUMBER($J$26))),"⚠ TL-Tage werden hier automatisch ermittelt – Auswahlfelder bitte leeren",
AND($AB$13&gt;1,NOT($AB$16),NOT(ISNUMBER($J$24)),ISNUMBER($J$26)),"⚠ Bitte zuerst den 1. TL-Tag auswählen",
AND($AB$13&gt;1,NOT($AB$16),NOT(ISNUMBER($J$24))),"⚠ Bitte mindestens einen TL-Tag auswählen",
AND($AB$27&gt;0,$AB$28&gt;0,$AB$27=$AB$28),"⚠ 1. und 2. TL-Tag dürfen nicht identisch sein",
AND($AB$27&gt;0,OR($AB$27&lt;$D$13,$AB$27&gt;$D$17)),"⚠ 1. TL-Tag liegt außerhalb der Reise",
AND($AB$28&gt;0,OR($AB$28&lt;$D$13,$AB$28&gt;$D$17)),"⚠ 2. TL-Tag liegt außerhalb der Reise",
AND($AB$28&gt;0,ABS($AB$28-$AB$27)&lt;&gt;1),"⚠ Zwei TL-Tage müssen aufeinanderfolgen",
AND(NOT($AB$16),OR(
AND($C$36&lt;&gt;"",$C$36&lt;&gt;$D$13,$C$36&lt;&gt;$D$17,$C$36&lt;&gt;$AB$27,$C$36&lt;&gt;$AB$28),
AND($C$38&lt;&gt;"",$C$38&lt;&gt;$D$13,$C$38&lt;&gt;$D$17,$C$38&lt;&gt;$AB$27,$C$38&lt;&gt;$AB$28)
)),"⚠ Ein Zwischentag ist nicht als TL-Tag ausgewählt",
AND($AB$20=1,$AB$23=1,$AB$21&gt;0),"⚠ Bei einem TL-Tag bis 8 h sind keine zusätzlichen An-/Abreisetage zulässig",
AND(NOT($AB$16),OR(
AND($C$34&lt;&gt;"",$Q$34=""),
AND($C$36&lt;&gt;"",$Q$36=""),
AND($C$38&lt;&gt;"",$Q$38=""),
AND($C$40&lt;&gt;"",$Q$40="")
)),"⚠ Ein Reisetag ist weder TL noch An-/Abreise",
TRUE,""
),"")</f>
        <v/>
      </c>
    </row>
    <row r="19" spans="2:32" ht="18" customHeight="1" x14ac:dyDescent="0.25">
      <c r="B19" s="291" t="s">
        <v>19</v>
      </c>
      <c r="C19" s="292"/>
      <c r="D19" s="33"/>
      <c r="E19" s="33"/>
      <c r="F19" s="33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13"/>
    </row>
    <row r="20" spans="2:32" ht="8.1" customHeight="1" x14ac:dyDescent="0.25">
      <c r="B20" s="41"/>
      <c r="C20" s="38"/>
      <c r="D20" s="38"/>
      <c r="E20" s="38"/>
      <c r="F20" s="38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1"/>
      <c r="Y20" s="13"/>
      <c r="Z20" s="183">
        <f ca="1">COUNTIF($F$34:$F$40,"X")+COUNTIF($H$34:$H$40,"X")</f>
        <v>1</v>
      </c>
      <c r="AA20" s="186" t="s">
        <v>74</v>
      </c>
      <c r="AB20" s="186">
        <f ca="1">IFERROR(MAX(0,MIN($AB$13,4)-$AB$21),"")</f>
        <v>1</v>
      </c>
    </row>
    <row r="21" spans="2:32" ht="18" customHeight="1" x14ac:dyDescent="0.25">
      <c r="B21" s="41"/>
      <c r="C21" s="38"/>
      <c r="D21" s="38"/>
      <c r="E21" s="38"/>
      <c r="F21" s="38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13"/>
      <c r="Z21" s="183">
        <f ca="1">COUNTIF(F34:F40,"X")</f>
        <v>1</v>
      </c>
      <c r="AA21" s="186" t="s">
        <v>75</v>
      </c>
      <c r="AB21" s="186">
        <f ca="1">IFERROR(IF($AB$13&gt;=1,--($D$34="X"),0)+IF($AB$13&gt;=2,--($D$36="X"),0)+IF($AB$13&gt;=3,--($D$38="X"),0)+IF($AB$13&gt;=4,--($D$40="X"),0),"")</f>
        <v>0</v>
      </c>
    </row>
    <row r="22" spans="2:32" ht="12" customHeight="1" x14ac:dyDescent="0.25">
      <c r="B22" s="43"/>
      <c r="C22" s="44"/>
      <c r="D22" s="44"/>
      <c r="E22" s="44"/>
      <c r="F22" s="44"/>
      <c r="G22" s="44"/>
      <c r="H22" s="45"/>
      <c r="I22" s="45"/>
      <c r="J22" s="45"/>
      <c r="K22" s="45"/>
      <c r="L22" s="45"/>
      <c r="M22" s="45"/>
      <c r="N22" s="45"/>
      <c r="O22" s="44"/>
      <c r="P22" s="44"/>
      <c r="Q22" s="44"/>
      <c r="R22" s="44"/>
      <c r="S22" s="44"/>
      <c r="T22" s="44"/>
      <c r="U22" s="44"/>
      <c r="V22" s="46"/>
      <c r="W22" s="44"/>
      <c r="X22" s="47"/>
      <c r="Y22" s="6"/>
      <c r="Z22" s="183">
        <f ca="1">COUNTIF(D34:D40,"X")</f>
        <v>0</v>
      </c>
      <c r="AA22" s="186" t="s">
        <v>65</v>
      </c>
      <c r="AB22" s="186">
        <f ca="1">COUNTIF($F$34:$F$40,"X")</f>
        <v>1</v>
      </c>
      <c r="AD22" s="183" t="s">
        <v>84</v>
      </c>
    </row>
    <row r="23" spans="2:32" ht="30" customHeight="1" x14ac:dyDescent="0.25">
      <c r="B23" s="277" t="s">
        <v>20</v>
      </c>
      <c r="C23" s="278"/>
      <c r="D23" s="278"/>
      <c r="E23" s="154"/>
      <c r="F23" s="154"/>
      <c r="G23" s="7"/>
      <c r="H23" s="8"/>
      <c r="I23" s="8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W23" s="7"/>
      <c r="X23" s="48"/>
      <c r="Y23" s="5"/>
      <c r="AA23" s="186" t="s">
        <v>76</v>
      </c>
      <c r="AB23" s="186">
        <f ca="1">COUNTIF($H$34:$H$40,"X")</f>
        <v>0</v>
      </c>
      <c r="AD23" s="183" t="str" cm="1">
        <f t="array" aca="1" ref="AD23" ca="1">IFERROR(_xlfn.IFS(
OR($D$13="",$H$13="",$D$17="",$H$17=""),"",
$D$17+$H$17&lt;=$D$13+$H$13,"⚠ Reiseende muss nach Reisebeginn liegen",
$AB$13&gt;5,"⚠ Maximal 5 Kalendertage",
AND($AB$15&gt;0,$AB$15&lt;3),"⚠ Übernachtung: G47, T47 und V47 vollständig ausfüllen",
TRUE,""
),"")</f>
        <v/>
      </c>
    </row>
    <row r="24" spans="2:32" ht="16.149999999999999" customHeight="1" x14ac:dyDescent="0.25">
      <c r="B24" s="329" t="s">
        <v>86</v>
      </c>
      <c r="C24" s="330"/>
      <c r="D24" s="330"/>
      <c r="E24" s="175"/>
      <c r="F24" s="335" t="s">
        <v>81</v>
      </c>
      <c r="G24" s="335"/>
      <c r="H24" s="335"/>
      <c r="I24" s="176"/>
      <c r="J24" s="325" t="s">
        <v>5</v>
      </c>
      <c r="K24" s="325"/>
      <c r="L24" s="326"/>
      <c r="M24" s="65"/>
      <c r="N24" s="65"/>
      <c r="P24" s="167" t="s">
        <v>80</v>
      </c>
      <c r="X24" s="49" t="s">
        <v>21</v>
      </c>
      <c r="Y24" s="13"/>
      <c r="AA24" s="186" t="s">
        <v>65</v>
      </c>
      <c r="AB24" s="186">
        <v>75</v>
      </c>
    </row>
    <row r="25" spans="2:32" ht="8.1" customHeight="1" x14ac:dyDescent="0.25">
      <c r="B25" s="331"/>
      <c r="C25" s="332"/>
      <c r="D25" s="332"/>
      <c r="E25" s="177"/>
      <c r="F25" s="65"/>
      <c r="G25" s="65"/>
      <c r="H25" s="65"/>
      <c r="I25" s="178"/>
      <c r="J25" s="179"/>
      <c r="K25" s="179"/>
      <c r="L25" s="180"/>
      <c r="M25" s="173"/>
      <c r="N25" s="173"/>
      <c r="R25" s="279"/>
      <c r="S25" s="210"/>
      <c r="V25" s="51"/>
      <c r="X25" s="48"/>
      <c r="Y25" s="13"/>
      <c r="AA25" s="186" t="s">
        <v>76</v>
      </c>
      <c r="AB25" s="186">
        <v>50</v>
      </c>
    </row>
    <row r="26" spans="2:32" s="56" customFormat="1" ht="18" customHeight="1" x14ac:dyDescent="0.25">
      <c r="B26" s="333"/>
      <c r="C26" s="334"/>
      <c r="D26" s="334"/>
      <c r="E26" s="181"/>
      <c r="F26" s="336" t="s">
        <v>82</v>
      </c>
      <c r="G26" s="336"/>
      <c r="H26" s="336"/>
      <c r="I26" s="182"/>
      <c r="J26" s="323"/>
      <c r="K26" s="323"/>
      <c r="L26" s="324"/>
      <c r="M26" s="174"/>
      <c r="N26" s="174"/>
      <c r="O26" s="52"/>
      <c r="P26" s="328"/>
      <c r="Q26" s="328"/>
      <c r="R26" s="42" t="s">
        <v>22</v>
      </c>
      <c r="T26" s="166">
        <v>0.3</v>
      </c>
      <c r="U26" s="52"/>
      <c r="V26" s="123" t="str">
        <f>IFERROR(IF(P26&gt;0,P26*T26,""),"")</f>
        <v/>
      </c>
      <c r="W26" s="53"/>
      <c r="X26" s="54"/>
      <c r="Y26" s="55"/>
      <c r="Z26" s="183"/>
      <c r="AA26" s="183" t="s">
        <v>77</v>
      </c>
      <c r="AB26" s="183">
        <v>12</v>
      </c>
      <c r="AC26" s="183"/>
      <c r="AD26" s="183"/>
      <c r="AE26" s="184"/>
      <c r="AF26" s="183"/>
    </row>
    <row r="27" spans="2:32" s="56" customFormat="1" ht="20.100000000000001" customHeight="1" x14ac:dyDescent="0.25">
      <c r="B27" s="57"/>
      <c r="C27" s="58"/>
      <c r="D27" s="58"/>
      <c r="E27" s="58"/>
      <c r="F27" s="58"/>
      <c r="G27" s="59"/>
      <c r="H27" s="60"/>
      <c r="I27" s="60"/>
      <c r="J27" s="60"/>
      <c r="K27" s="60"/>
      <c r="L27" s="60"/>
      <c r="M27" s="60"/>
      <c r="N27" s="60"/>
      <c r="V27" s="61"/>
      <c r="X27" s="35"/>
      <c r="Y27" s="55"/>
      <c r="Z27" s="183"/>
      <c r="AA27" s="183" t="s">
        <v>78</v>
      </c>
      <c r="AB27" s="184">
        <f ca="1">IF($AB$13=1,$D$13,IF($AB$16,$AB$17,IF(ISNUMBER($J$24),$J$24,0)))</f>
        <v>46307</v>
      </c>
      <c r="AC27" s="183"/>
      <c r="AD27" s="183"/>
      <c r="AE27" s="184"/>
      <c r="AF27" s="183"/>
    </row>
    <row r="28" spans="2:32" s="56" customFormat="1" ht="18" customHeight="1" x14ac:dyDescent="0.25">
      <c r="B28" s="321" t="s">
        <v>23</v>
      </c>
      <c r="C28" s="322"/>
      <c r="D28" s="322"/>
      <c r="E28" s="322"/>
      <c r="F28" s="63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3" t="s">
        <v>24</v>
      </c>
      <c r="S28" s="253"/>
      <c r="T28" s="118"/>
      <c r="U28" s="64"/>
      <c r="V28" s="124"/>
      <c r="W28" s="65"/>
      <c r="X28" s="54"/>
      <c r="Y28" s="55"/>
      <c r="Z28" s="183"/>
      <c r="AA28" s="183" t="s">
        <v>79</v>
      </c>
      <c r="AB28" s="184">
        <f ca="1">IF(OR($AB$13=1,$AB$16),0,IF(ISNUMBER($J$26),$J$26,0))</f>
        <v>0</v>
      </c>
      <c r="AC28" s="183"/>
      <c r="AD28" s="183"/>
      <c r="AE28" s="184"/>
      <c r="AF28" s="183"/>
    </row>
    <row r="29" spans="2:32" s="56" customFormat="1" ht="20.100000000000001" customHeight="1" x14ac:dyDescent="0.25">
      <c r="B29" s="66"/>
      <c r="C29" s="67"/>
      <c r="D29" s="67"/>
      <c r="E29" s="67"/>
      <c r="F29" s="67"/>
      <c r="G29" s="64"/>
      <c r="H29" s="68"/>
      <c r="I29" s="68"/>
      <c r="J29" s="68"/>
      <c r="K29" s="68"/>
      <c r="L29" s="68"/>
      <c r="M29" s="68"/>
      <c r="N29" s="68"/>
      <c r="O29" s="64"/>
      <c r="P29" s="64"/>
      <c r="Q29" s="64"/>
      <c r="R29" s="64"/>
      <c r="S29" s="64"/>
      <c r="T29" s="64"/>
      <c r="U29" s="64"/>
      <c r="V29" s="61"/>
      <c r="X29" s="35"/>
      <c r="Y29" s="55"/>
      <c r="Z29" s="183"/>
      <c r="AA29" s="183"/>
      <c r="AB29" s="183"/>
      <c r="AC29" s="183"/>
      <c r="AD29" s="183"/>
      <c r="AE29" s="184"/>
      <c r="AF29" s="183"/>
    </row>
    <row r="30" spans="2:32" s="64" customFormat="1" ht="15.75" customHeight="1" x14ac:dyDescent="0.25">
      <c r="B30" s="273" t="s">
        <v>25</v>
      </c>
      <c r="C30" s="274"/>
      <c r="D30" s="274"/>
      <c r="E30" s="153"/>
      <c r="F30" s="153"/>
      <c r="H30" s="155"/>
      <c r="I30" s="68"/>
      <c r="J30" s="275" t="s">
        <v>26</v>
      </c>
      <c r="K30" s="275"/>
      <c r="L30" s="275"/>
      <c r="M30" s="275"/>
      <c r="N30" s="275"/>
      <c r="V30" s="61"/>
      <c r="X30" s="70"/>
      <c r="Y30" s="71"/>
      <c r="Z30" s="188"/>
      <c r="AA30" s="188"/>
      <c r="AB30" s="183"/>
      <c r="AC30" s="183"/>
      <c r="AD30" s="183"/>
      <c r="AE30" s="184"/>
      <c r="AF30" s="188"/>
    </row>
    <row r="31" spans="2:32" s="64" customFormat="1" ht="76.5" x14ac:dyDescent="0.25">
      <c r="B31" s="72"/>
      <c r="D31" s="161" t="s">
        <v>68</v>
      </c>
      <c r="E31" s="69"/>
      <c r="F31" s="159" t="s">
        <v>70</v>
      </c>
      <c r="G31" s="159" t="s">
        <v>65</v>
      </c>
      <c r="H31" s="160" t="s">
        <v>71</v>
      </c>
      <c r="I31" s="73"/>
      <c r="J31" s="69" t="s">
        <v>27</v>
      </c>
      <c r="K31" s="69"/>
      <c r="L31" s="69" t="s">
        <v>28</v>
      </c>
      <c r="M31" s="69"/>
      <c r="N31" s="69" t="s">
        <v>29</v>
      </c>
      <c r="P31" s="267" t="s">
        <v>69</v>
      </c>
      <c r="Q31" s="276" t="s">
        <v>72</v>
      </c>
      <c r="R31" s="267" t="s">
        <v>30</v>
      </c>
      <c r="S31" s="276"/>
      <c r="T31" s="267" t="s">
        <v>67</v>
      </c>
      <c r="V31" s="61"/>
      <c r="X31" s="70"/>
      <c r="Y31" s="71"/>
      <c r="Z31" s="188"/>
      <c r="AA31" s="188"/>
      <c r="AB31" s="183"/>
      <c r="AC31" s="183"/>
      <c r="AD31" s="183"/>
      <c r="AE31" s="184"/>
      <c r="AF31" s="188"/>
    </row>
    <row r="32" spans="2:32" s="75" customFormat="1" ht="15.75" customHeight="1" x14ac:dyDescent="0.25">
      <c r="B32" s="168" t="s">
        <v>31</v>
      </c>
      <c r="C32" s="74" t="s">
        <v>32</v>
      </c>
      <c r="D32" s="162"/>
      <c r="E32" s="152"/>
      <c r="F32" s="152"/>
      <c r="G32" s="269" t="s">
        <v>56</v>
      </c>
      <c r="H32" s="269"/>
      <c r="I32" s="269"/>
      <c r="J32" s="269"/>
      <c r="K32" s="269"/>
      <c r="L32" s="269"/>
      <c r="M32" s="269"/>
      <c r="N32" s="269"/>
      <c r="O32" s="269"/>
      <c r="P32" s="268"/>
      <c r="Q32" s="268"/>
      <c r="R32" s="268"/>
      <c r="S32" s="268"/>
      <c r="T32" s="268"/>
      <c r="V32" s="76"/>
      <c r="X32" s="77"/>
      <c r="Y32" s="78"/>
      <c r="Z32" s="188"/>
      <c r="AA32" s="188"/>
      <c r="AB32" s="188"/>
      <c r="AC32" s="188"/>
      <c r="AD32" s="188"/>
      <c r="AE32" s="184"/>
      <c r="AF32" s="188"/>
    </row>
    <row r="33" spans="2:32" s="56" customFormat="1" ht="8.1" customHeight="1" x14ac:dyDescent="0.25">
      <c r="B33" s="79"/>
      <c r="H33" s="60"/>
      <c r="I33" s="60"/>
      <c r="J33" s="60"/>
      <c r="K33" s="60"/>
      <c r="L33" s="60"/>
      <c r="M33" s="60"/>
      <c r="N33" s="60"/>
      <c r="Q33" s="60"/>
      <c r="V33" s="61"/>
      <c r="X33" s="35"/>
      <c r="Y33" s="55"/>
      <c r="Z33" s="183"/>
      <c r="AA33" s="183"/>
      <c r="AB33" s="183"/>
      <c r="AC33" s="183"/>
      <c r="AD33" s="183"/>
      <c r="AE33" s="184"/>
      <c r="AF33" s="183"/>
    </row>
    <row r="34" spans="2:32" s="56" customFormat="1" x14ac:dyDescent="0.25">
      <c r="B34" s="169" t="s">
        <v>33</v>
      </c>
      <c r="C34" s="170">
        <f ca="1">IF(D13&gt;0,D13,TODAY())</f>
        <v>46307</v>
      </c>
      <c r="D34" s="196" t="str">
        <f ca="1">IF(C34="","",IF($AB$16,"",IF(AND(C34&lt;&gt;$AB$27,C34&lt;&gt;$AB$28,OR(C34=$D$13,C34=$D$17)),"X","")))</f>
        <v/>
      </c>
      <c r="E34" s="197"/>
      <c r="F34" s="196" t="str">
        <f ca="1">IF(AND(C34&lt;&gt;"",OR(C34=$AB$27,AND($AB$28&gt;0,C34=$AB$28)),AA34&gt;8),"X","")</f>
        <v>X</v>
      </c>
      <c r="H34" s="196" t="str">
        <f ca="1">IF(AND(C34&lt;&gt;"",OR(C34=$AB$27,AND($AB$28&gt;0,C34=$AB$28)),AA34&gt;0,AA34&lt;=8),"X","")</f>
        <v/>
      </c>
      <c r="I34" s="60"/>
      <c r="J34" s="120"/>
      <c r="K34" s="60"/>
      <c r="L34" s="120"/>
      <c r="M34" s="60"/>
      <c r="N34" s="120"/>
      <c r="P34" s="133">
        <f ca="1">IFERROR(IF(C34="","",IF(D34="X",$I$63,IF(F34="X",75,IF(H34="X",50,"")))),"")</f>
        <v>75</v>
      </c>
      <c r="Q34" s="164" t="str">
        <f ca="1">IFERROR(IF(C34="","",IF(D34="X","TG",IF(OR(F34="X",H34="X"),"TL",""))),"")</f>
        <v>TL</v>
      </c>
      <c r="R34" s="133" t="str">
        <f ca="1">IFERROR(IF(Q34&lt;&gt;"TG","",_xlfn.LET(
_xlpm.x,IF(J34="X",$H$71,0)+IF(L34="X",$H$72,0)+IF(N34="X",$H$73,0),
_xlpm.abzug,MIN(P34,_xlpm.x),
IF(_xlpm.abzug=0,"",_xlpm.abzug)
)),"")</f>
        <v/>
      </c>
      <c r="S34" s="134"/>
      <c r="T34" s="133">
        <f ca="1">IFERROR(IF(P34="","",P34-IF(R34="",0,R34)),"")</f>
        <v>75</v>
      </c>
      <c r="V34" s="61"/>
      <c r="X34" s="35"/>
      <c r="Y34" s="55"/>
      <c r="Z34" s="183"/>
      <c r="AA34" s="183">
        <f ca="1">IF(C34="","",ROUND(IF($AB$16,IF(C34=$AB$17,$AB$14,0),IF($AB$13=1,$AB$14,IF(C34=$D$13,(1-$H$13)*24,IF(C34=$D$17,$H$17*24,24)))),6))</f>
        <v>10</v>
      </c>
      <c r="AB34" s="189">
        <f ca="1">IF(C34="","",IF(AND(NOT(AND(NOT($AB$16),$AB$13&gt;1,D34="X")),AA34&gt;0),1,0))</f>
        <v>1</v>
      </c>
      <c r="AC34" s="189"/>
      <c r="AD34" s="189"/>
      <c r="AE34" s="184"/>
      <c r="AF34" s="183"/>
    </row>
    <row r="35" spans="2:32" s="56" customFormat="1" ht="8.1" customHeight="1" x14ac:dyDescent="0.25">
      <c r="B35" s="171"/>
      <c r="C35" s="170"/>
      <c r="D35" s="198"/>
      <c r="E35" s="157"/>
      <c r="F35" s="198"/>
      <c r="H35" s="60"/>
      <c r="I35" s="60"/>
      <c r="J35" s="60"/>
      <c r="K35" s="60"/>
      <c r="L35" s="60"/>
      <c r="M35" s="60"/>
      <c r="N35" s="60"/>
      <c r="P35" s="133"/>
      <c r="Q35" s="164"/>
      <c r="R35" s="133"/>
      <c r="S35" s="134"/>
      <c r="T35" s="133"/>
      <c r="V35" s="61"/>
      <c r="X35" s="35"/>
      <c r="Y35" s="55"/>
      <c r="Z35" s="183"/>
      <c r="AA35" s="183"/>
      <c r="AB35" s="189"/>
      <c r="AC35" s="189"/>
      <c r="AD35" s="189"/>
      <c r="AE35" s="184"/>
      <c r="AF35" s="183"/>
    </row>
    <row r="36" spans="2:32" s="56" customFormat="1" x14ac:dyDescent="0.25">
      <c r="B36" s="169" t="s">
        <v>34</v>
      </c>
      <c r="C36" s="170" t="str">
        <f ca="1">IF($AB$13&gt;1,C34+1,"")</f>
        <v/>
      </c>
      <c r="D36" s="196" t="str">
        <f t="shared" ref="D36:D40" ca="1" si="0">IF(C36="","",IF($AB$16,"",IF(AND(C36&lt;&gt;$AB$27,C36&lt;&gt;$AB$28,OR(C36=$D$13,C36=$D$17)),"X","")))</f>
        <v/>
      </c>
      <c r="E36" s="197"/>
      <c r="F36" s="196" t="str">
        <f t="shared" ref="F36:F40" ca="1" si="1">IF(AND(C36&lt;&gt;"",OR(C36=$AB$27,AND($AB$28&gt;0,C36=$AB$28)),AA36&gt;8),"X","")</f>
        <v/>
      </c>
      <c r="H36" s="196" t="str">
        <f ca="1">IF(NOT($AB$13&gt;=2),"",IF(AND($AB$13&gt;1,D36="X"),"",IF((2-(--($D$34="X")+--($D$36="X")))&gt;2,"",IF(AND((IF(C36="","",IF($AB$13=1,$AB$14,IF(C36=$D$13,(1-$H$13)*24,IF(C36=$D$17,$H$17*24,24)))))&gt;0,(IF(C36="","",IF($AB$13=1,$AB$14,IF(C36=$D$13,(1-$H$13)*24,IF(C36=$D$17,$H$17*24,24)))))&lt;=8),"X",""))))</f>
        <v/>
      </c>
      <c r="I36" s="60"/>
      <c r="J36" s="120"/>
      <c r="K36" s="60"/>
      <c r="L36" s="120"/>
      <c r="M36" s="60"/>
      <c r="N36" s="120"/>
      <c r="P36" s="133" t="str">
        <f t="shared" ref="P36:P38" ca="1" si="2">IFERROR(IF(C36="","",IF(D36="X",$I$63,IF(F36="X",75,IF(H36="X",50,"")))),"")</f>
        <v/>
      </c>
      <c r="Q36" s="164" t="str">
        <f t="shared" ref="Q36:Q38" ca="1" si="3">IFERROR(IF(C36="","",IF(D36="X","TG",IF(OR(F36="X",H36="X"),"TL",""))),"")</f>
        <v/>
      </c>
      <c r="R36" s="133" t="str">
        <f t="shared" ref="R36:R38" ca="1" si="4">IFERROR(IF(Q36&lt;&gt;"TG","",_xlfn.LET(
_xlpm.x,IF(J36="X",$H$71,0)+IF(L36="X",$H$72,0)+IF(N36="X",$H$73,0),
_xlpm.abzug,MIN(P36,_xlpm.x),
IF(_xlpm.abzug=0,"",_xlpm.abzug)
)),"")</f>
        <v/>
      </c>
      <c r="S36" s="134"/>
      <c r="T36" s="133" t="str">
        <f t="shared" ref="T36:T38" ca="1" si="5">IFERROR(IF(P36="","",P36-IF(R36="",0,R36)),"")</f>
        <v/>
      </c>
      <c r="V36" s="61"/>
      <c r="X36" s="35"/>
      <c r="Y36" s="55"/>
      <c r="Z36" s="183"/>
      <c r="AA36" s="183" t="str">
        <f ca="1">IF(C36="","",ROUND(IF($AB$16,IF(C36=$AB$17,$AB$14,0),IF($AB$13=1,$AB$14,IF(C36=$D$13,(1-$H$13)*24,IF(C36=$D$17,$H$17*24,24)))),6))</f>
        <v/>
      </c>
      <c r="AB36" s="189">
        <f ca="1">IF(C36="",AB34,AB34+IF(AND(NOT(AND(NOT($AB$16),$AB$13&gt;1,D36="X")),AA36&gt;0),1,0))</f>
        <v>1</v>
      </c>
      <c r="AC36" s="189"/>
      <c r="AD36" s="189"/>
      <c r="AE36" s="184"/>
      <c r="AF36" s="183"/>
    </row>
    <row r="37" spans="2:32" s="56" customFormat="1" ht="8.1" customHeight="1" x14ac:dyDescent="0.25">
      <c r="B37" s="171"/>
      <c r="C37" s="170"/>
      <c r="D37" s="198"/>
      <c r="E37" s="157"/>
      <c r="F37" s="198"/>
      <c r="H37" s="60"/>
      <c r="I37" s="60"/>
      <c r="J37" s="60"/>
      <c r="K37" s="60"/>
      <c r="L37" s="60"/>
      <c r="M37" s="60"/>
      <c r="N37" s="60"/>
      <c r="P37" s="133"/>
      <c r="Q37" s="164"/>
      <c r="R37" s="133"/>
      <c r="S37" s="134"/>
      <c r="T37" s="133"/>
      <c r="V37" s="61"/>
      <c r="X37" s="35"/>
      <c r="Y37" s="55"/>
      <c r="Z37" s="183"/>
      <c r="AA37" s="183"/>
      <c r="AB37" s="189"/>
      <c r="AC37" s="189"/>
      <c r="AD37" s="189"/>
      <c r="AE37" s="184"/>
      <c r="AF37" s="183"/>
    </row>
    <row r="38" spans="2:32" s="56" customFormat="1" x14ac:dyDescent="0.25">
      <c r="B38" s="169" t="s">
        <v>35</v>
      </c>
      <c r="C38" s="170" t="str">
        <f ca="1">IF($AB$13&gt;2,C36+1,"")</f>
        <v/>
      </c>
      <c r="D38" s="196" t="str">
        <f t="shared" ca="1" si="0"/>
        <v/>
      </c>
      <c r="E38" s="197"/>
      <c r="F38" s="196" t="str">
        <f t="shared" ca="1" si="1"/>
        <v/>
      </c>
      <c r="H38" s="196" t="str">
        <f ca="1">IF(NOT($AB$13&gt;=3),"",IF(AND($AB$13&gt;1,D38="X"),"",IF((3-(--($D$34="X")+--($D$36="X")+--($D$38="X")))&gt;2,"",IF(AND((IF(C38="","",IF($AB$13=1,$AB$14,IF(C38=$D$13,(1-$H$13)*24,IF(C38=$D$17,$H$17*24,24)))))&gt;0,(IF(C38="","",IF($AB$13=1,$AB$14,IF(C38=$D$13,(1-$H$13)*24,IF(C38=$D$17,$H$17*24,24)))))&lt;=8),"X",""))))</f>
        <v/>
      </c>
      <c r="I38" s="60"/>
      <c r="J38" s="120"/>
      <c r="K38" s="60"/>
      <c r="L38" s="120"/>
      <c r="M38" s="60"/>
      <c r="N38" s="120"/>
      <c r="P38" s="133" t="str">
        <f t="shared" ca="1" si="2"/>
        <v/>
      </c>
      <c r="Q38" s="164" t="str">
        <f t="shared" ca="1" si="3"/>
        <v/>
      </c>
      <c r="R38" s="133" t="str">
        <f t="shared" ca="1" si="4"/>
        <v/>
      </c>
      <c r="S38" s="134"/>
      <c r="T38" s="133" t="str">
        <f t="shared" ca="1" si="5"/>
        <v/>
      </c>
      <c r="V38" s="61"/>
      <c r="X38" s="35"/>
      <c r="Y38" s="55"/>
      <c r="Z38" s="183"/>
      <c r="AA38" s="183" t="str">
        <f ca="1">IF(C38="","",ROUND(IF($AB$16,IF(C38=$AB$17,$AB$14,0),IF($AB$13=1,$AB$14,IF(C38=$D$13,(1-$H$13)*24,IF(C38=$D$17,$H$17*24,24)))),6))</f>
        <v/>
      </c>
      <c r="AB38" s="189">
        <f ca="1">IF(C38="",AB36,AB36+IF(AND(NOT(AND(NOT($AB$16),$AB$13&gt;1,D38="X")),AA38&gt;0),1,0))</f>
        <v>1</v>
      </c>
      <c r="AC38" s="189"/>
      <c r="AD38" s="189"/>
      <c r="AE38" s="184"/>
      <c r="AF38" s="183"/>
    </row>
    <row r="39" spans="2:32" s="56" customFormat="1" ht="8.1" customHeight="1" x14ac:dyDescent="0.25">
      <c r="B39" s="171"/>
      <c r="C39" s="170"/>
      <c r="D39" s="198"/>
      <c r="E39" s="157"/>
      <c r="F39" s="198"/>
      <c r="H39" s="60"/>
      <c r="I39" s="60"/>
      <c r="J39" s="60"/>
      <c r="K39" s="60"/>
      <c r="L39" s="60"/>
      <c r="M39" s="60"/>
      <c r="N39" s="60"/>
      <c r="P39" s="133"/>
      <c r="Q39" s="164"/>
      <c r="R39" s="133"/>
      <c r="S39" s="134"/>
      <c r="T39" s="133"/>
      <c r="V39" s="61"/>
      <c r="X39" s="35"/>
      <c r="Y39" s="55"/>
      <c r="Z39" s="183"/>
      <c r="AA39" s="183"/>
      <c r="AB39" s="189"/>
      <c r="AC39" s="189"/>
      <c r="AD39" s="189"/>
      <c r="AE39" s="184"/>
      <c r="AF39" s="183"/>
    </row>
    <row r="40" spans="2:32" s="56" customFormat="1" x14ac:dyDescent="0.25">
      <c r="B40" s="169" t="s">
        <v>36</v>
      </c>
      <c r="C40" s="170" t="str">
        <f ca="1">IF($AB$13&gt;3,C38+1,"")</f>
        <v/>
      </c>
      <c r="D40" s="196" t="str">
        <f t="shared" ca="1" si="0"/>
        <v/>
      </c>
      <c r="E40" s="197"/>
      <c r="F40" s="196" t="str">
        <f t="shared" ca="1" si="1"/>
        <v/>
      </c>
      <c r="H40" s="196" t="str">
        <f ca="1">IF(NOT($AB$13&gt;=4),"",IF(AND($AB$13&gt;1,D40="X"),"",IF((4-(--($D$34="X")+--($D$36="X")+--($D$38="X")+--($D$40="X")))&gt;2,"",IF(AND((IF(C40="","",IF($AB$13=1,$AB$14,IF(C40=$D$13,(1-$H$13)*24,IF(C40=$D$17,$H$17*24,24)))))&gt;0,(IF(C40="","",IF($AB$13=1,$AB$14,IF(C40=$D$13,(1-$H$13)*24,IF(C40=$D$17,$H$17*24,24)))))&lt;=8),"X",""))))</f>
        <v/>
      </c>
      <c r="I40" s="60"/>
      <c r="J40" s="120"/>
      <c r="K40" s="60"/>
      <c r="L40" s="120"/>
      <c r="M40" s="60"/>
      <c r="N40" s="120"/>
      <c r="P40" s="133" t="str">
        <f ca="1">IFERROR(IF(C40="","",IF(D40="X",$I$63,IF(F40="X",75,IF(H40="X",50,"")))),"")</f>
        <v/>
      </c>
      <c r="Q40" s="164" t="str">
        <f ca="1">IFERROR(IF(C40="","",IF(D40="X","TG",IF(OR(F40="X",H40="X"),"TL",""))),"")</f>
        <v/>
      </c>
      <c r="R40" s="133" t="str">
        <f ca="1">IFERROR(IF(Q40&lt;&gt;"TG","",_xlfn.LET(
_xlpm.x,IF(J40="X",$H$71,0)+IF(L40="X",$H$72,0)+IF(N40="X",$H$73,0),
_xlpm.abzug,MIN(P40,_xlpm.x),
IF(_xlpm.abzug=0,"",_xlpm.abzug)
)),"")</f>
        <v/>
      </c>
      <c r="S40" s="134"/>
      <c r="T40" s="133" t="str">
        <f ca="1">IFERROR(IF(P40="","",P40-IF(R40="",0,R40)),"")</f>
        <v/>
      </c>
      <c r="V40" s="61"/>
      <c r="X40" s="35"/>
      <c r="Y40" s="55"/>
      <c r="Z40" s="183"/>
      <c r="AA40" s="183" t="str">
        <f ca="1">IF(C40="","",ROUND(IF($AB$16,IF(C40=$AB$17,$AB$14,0),IF($AB$13=1,$AB$14,IF(C40=$D$13,(1-$H$13)*24,IF(C40=$D$17,$H$17*24,24)))),6))</f>
        <v/>
      </c>
      <c r="AB40" s="189">
        <f ca="1">IF(C40="",AB38,AB38+IF(AND(NOT(AND(NOT($AB$16),$AB$13&gt;1,D40="X")),AA40&gt;0),1,0))</f>
        <v>1</v>
      </c>
      <c r="AC40" s="189"/>
      <c r="AD40" s="189"/>
      <c r="AE40" s="184"/>
      <c r="AF40" s="183"/>
    </row>
    <row r="41" spans="2:32" s="56" customFormat="1" ht="7.5" customHeight="1" x14ac:dyDescent="0.25">
      <c r="B41" s="171"/>
      <c r="C41" s="170"/>
      <c r="E41" s="157"/>
      <c r="H41" s="60"/>
      <c r="I41" s="60"/>
      <c r="J41" s="60"/>
      <c r="K41" s="60"/>
      <c r="L41" s="60"/>
      <c r="M41" s="60"/>
      <c r="N41" s="60"/>
      <c r="P41" s="163"/>
      <c r="Q41" s="165"/>
      <c r="R41" s="163"/>
      <c r="S41" s="163"/>
      <c r="T41" s="163"/>
      <c r="V41" s="61"/>
      <c r="X41" s="35"/>
      <c r="Y41" s="55"/>
      <c r="Z41" s="183"/>
      <c r="AA41" s="183"/>
      <c r="AB41" s="189"/>
      <c r="AC41" s="189"/>
      <c r="AD41" s="189"/>
      <c r="AE41" s="184"/>
      <c r="AF41" s="183"/>
    </row>
    <row r="42" spans="2:32" s="56" customFormat="1" x14ac:dyDescent="0.25">
      <c r="B42" s="271" t="s">
        <v>66</v>
      </c>
      <c r="C42" s="272"/>
      <c r="D42" s="120"/>
      <c r="E42" s="156"/>
      <c r="I42" s="60"/>
      <c r="K42" s="60"/>
      <c r="M42" s="60"/>
      <c r="P42" s="133" t="str">
        <f>IF(D42="X",12,"")</f>
        <v/>
      </c>
      <c r="Q42" s="164" t="str">
        <f>IF(D42="X","VNB","")</f>
        <v/>
      </c>
      <c r="R42" s="133" t="str">
        <f t="shared" ref="R42" si="6">IFERROR(_xlfn.LET(
_xlpm.x,IF(J42="X",$H$71,0)+IF(L42="X",$H$72,0)+IF(N42="X",$H$73,0),
_xlpm.abzug,MIN(P42,_xlpm.x),
IF(OR(P42="",_xlpm.abzug=0),"",_xlpm.abzug)
),"")</f>
        <v/>
      </c>
      <c r="S42" s="134"/>
      <c r="T42" s="133" t="str">
        <f>IF(D42="X",P42,"")</f>
        <v/>
      </c>
      <c r="V42" s="61"/>
      <c r="X42" s="35"/>
      <c r="Y42" s="55"/>
      <c r="Z42" s="183"/>
      <c r="AA42" s="183"/>
      <c r="AB42" s="189"/>
      <c r="AC42" s="189"/>
      <c r="AD42" s="189"/>
      <c r="AE42" s="184"/>
      <c r="AF42" s="183"/>
    </row>
    <row r="43" spans="2:32" s="56" customFormat="1" ht="8.1" customHeight="1" thickBot="1" x14ac:dyDescent="0.3">
      <c r="B43" s="172"/>
      <c r="C43" s="80"/>
      <c r="D43" s="80"/>
      <c r="E43" s="80"/>
      <c r="F43" s="80"/>
      <c r="G43" s="80"/>
      <c r="H43" s="81"/>
      <c r="I43" s="81"/>
      <c r="J43" s="81"/>
      <c r="K43" s="81"/>
      <c r="L43" s="81"/>
      <c r="M43" s="81"/>
      <c r="N43" s="81"/>
      <c r="O43" s="80"/>
      <c r="P43" s="128"/>
      <c r="Q43" s="128"/>
      <c r="R43" s="128"/>
      <c r="S43" s="128"/>
      <c r="T43" s="128"/>
      <c r="V43" s="61"/>
      <c r="X43" s="35"/>
      <c r="Y43" s="55"/>
      <c r="Z43" s="183"/>
      <c r="AA43" s="183"/>
      <c r="AB43" s="183"/>
      <c r="AC43" s="183"/>
      <c r="AD43" s="183"/>
      <c r="AE43" s="184"/>
      <c r="AF43" s="183"/>
    </row>
    <row r="44" spans="2:32" s="56" customFormat="1" ht="8.1" customHeight="1" thickTop="1" x14ac:dyDescent="0.25">
      <c r="B44" s="79"/>
      <c r="H44" s="60"/>
      <c r="I44" s="60"/>
      <c r="J44" s="60"/>
      <c r="K44" s="60"/>
      <c r="L44" s="60"/>
      <c r="M44" s="60"/>
      <c r="N44" s="60"/>
      <c r="P44" s="127"/>
      <c r="Q44" s="127"/>
      <c r="R44" s="127"/>
      <c r="S44" s="127"/>
      <c r="T44" s="127"/>
      <c r="V44" s="61"/>
      <c r="X44" s="35"/>
      <c r="Y44" s="55"/>
      <c r="Z44" s="183"/>
      <c r="AA44" s="183"/>
      <c r="AB44" s="183"/>
      <c r="AC44" s="183"/>
      <c r="AD44" s="183"/>
      <c r="AE44" s="184"/>
      <c r="AF44" s="183"/>
    </row>
    <row r="45" spans="2:32" s="56" customFormat="1" ht="18" customHeight="1" x14ac:dyDescent="0.25">
      <c r="B45" s="79"/>
      <c r="H45" s="65"/>
      <c r="I45" s="65"/>
      <c r="J45" s="270" t="s">
        <v>58</v>
      </c>
      <c r="K45" s="270"/>
      <c r="L45" s="270"/>
      <c r="M45" s="270"/>
      <c r="N45" s="270"/>
      <c r="O45" s="137"/>
      <c r="P45" s="138">
        <f t="shared" ref="P45" ca="1" si="7">IFERROR(IF(SUM(P34,P36,P38,P40,P42)=0,"",SUM(P34,P36,P38,P40,P42)),"")</f>
        <v>75</v>
      </c>
      <c r="Q45" s="138"/>
      <c r="R45" s="138" t="str">
        <f ca="1">IFERROR(IF(SUM(R34,R36,R38,R40,R42)=0,"",SUM(R34,R36,R38,R40,R42)),"")</f>
        <v/>
      </c>
      <c r="S45" s="138"/>
      <c r="T45" s="138">
        <f t="shared" ref="T45" ca="1" si="8">IFERROR(IF(SUM(T34,T36,T38,T40,T42)=0,"",SUM(T34,T36,T38,T40,T42)),"")</f>
        <v>75</v>
      </c>
      <c r="U45" s="137"/>
      <c r="V45" s="123">
        <f ca="1">IF(T45&gt;0,T45,"")</f>
        <v>75</v>
      </c>
      <c r="W45" s="65"/>
      <c r="X45" s="121"/>
      <c r="Y45" s="55"/>
      <c r="Z45" s="183"/>
      <c r="AA45" s="183"/>
      <c r="AB45" s="183"/>
      <c r="AC45" s="183"/>
      <c r="AD45" s="183"/>
      <c r="AE45" s="184"/>
      <c r="AF45" s="183"/>
    </row>
    <row r="46" spans="2:32" s="56" customFormat="1" ht="18" customHeight="1" x14ac:dyDescent="0.25">
      <c r="B46" s="79"/>
      <c r="H46" s="60"/>
      <c r="I46" s="60"/>
      <c r="J46" s="60"/>
      <c r="K46" s="60"/>
      <c r="L46" s="60"/>
      <c r="M46" s="60"/>
      <c r="N46" s="60"/>
      <c r="V46" s="61"/>
      <c r="X46" s="35"/>
      <c r="Y46" s="55"/>
      <c r="Z46" s="183"/>
      <c r="AA46" s="183"/>
      <c r="AB46" s="183"/>
      <c r="AC46" s="183"/>
      <c r="AD46" s="183"/>
      <c r="AE46" s="184"/>
      <c r="AF46" s="183"/>
    </row>
    <row r="47" spans="2:32" s="56" customFormat="1" ht="18" customHeight="1" x14ac:dyDescent="0.25">
      <c r="B47" s="250" t="s">
        <v>37</v>
      </c>
      <c r="C47" s="251"/>
      <c r="D47" s="251"/>
      <c r="E47" s="63"/>
      <c r="F47" s="63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3" t="s">
        <v>24</v>
      </c>
      <c r="S47" s="253"/>
      <c r="T47" s="118"/>
      <c r="U47" s="64"/>
      <c r="V47" s="124"/>
      <c r="W47" s="65"/>
      <c r="X47" s="121"/>
      <c r="Y47" s="55"/>
      <c r="Z47" s="183"/>
      <c r="AA47" s="183"/>
      <c r="AB47" s="183"/>
      <c r="AC47" s="183"/>
      <c r="AD47" s="183"/>
      <c r="AE47" s="184"/>
      <c r="AF47" s="183"/>
    </row>
    <row r="48" spans="2:32" s="56" customFormat="1" ht="18" customHeight="1" x14ac:dyDescent="0.25">
      <c r="B48" s="57"/>
      <c r="C48" s="58"/>
      <c r="D48" s="58"/>
      <c r="E48" s="58"/>
      <c r="F48" s="58"/>
      <c r="H48" s="60"/>
      <c r="I48" s="60"/>
      <c r="J48" s="60"/>
      <c r="K48" s="60"/>
      <c r="L48" s="60"/>
      <c r="M48" s="60"/>
      <c r="N48" s="60"/>
      <c r="V48" s="61"/>
      <c r="X48" s="35"/>
      <c r="Y48" s="55"/>
      <c r="Z48" s="183"/>
      <c r="AA48" s="183"/>
      <c r="AB48" s="183"/>
      <c r="AC48" s="183"/>
      <c r="AD48" s="183"/>
      <c r="AE48" s="184"/>
      <c r="AF48" s="183"/>
    </row>
    <row r="49" spans="2:32" s="56" customFormat="1" ht="18" customHeight="1" x14ac:dyDescent="0.25">
      <c r="B49" s="250" t="s">
        <v>38</v>
      </c>
      <c r="C49" s="251"/>
      <c r="D49" s="251"/>
      <c r="E49" s="63"/>
      <c r="F49" s="63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3" t="s">
        <v>24</v>
      </c>
      <c r="S49" s="253"/>
      <c r="T49" s="118"/>
      <c r="U49" s="64"/>
      <c r="V49" s="124"/>
      <c r="W49" s="65"/>
      <c r="X49" s="121"/>
      <c r="Y49" s="55"/>
      <c r="Z49" s="183"/>
      <c r="AA49" s="183"/>
      <c r="AB49" s="183"/>
      <c r="AC49" s="183"/>
      <c r="AD49" s="183"/>
      <c r="AE49" s="184"/>
      <c r="AF49" s="183"/>
    </row>
    <row r="50" spans="2:32" s="56" customFormat="1" ht="18" customHeight="1" x14ac:dyDescent="0.25">
      <c r="B50" s="57"/>
      <c r="C50" s="58"/>
      <c r="D50" s="58"/>
      <c r="E50" s="58"/>
      <c r="F50" s="58"/>
      <c r="H50" s="60"/>
      <c r="I50" s="60"/>
      <c r="J50" s="60"/>
      <c r="K50" s="60"/>
      <c r="L50" s="60"/>
      <c r="M50" s="60"/>
      <c r="N50" s="60"/>
      <c r="V50" s="61"/>
      <c r="X50" s="35"/>
      <c r="Y50" s="55"/>
      <c r="Z50" s="183"/>
      <c r="AA50" s="183"/>
      <c r="AB50" s="183"/>
      <c r="AC50" s="183"/>
      <c r="AD50" s="183"/>
      <c r="AE50" s="184"/>
      <c r="AF50" s="183"/>
    </row>
    <row r="51" spans="2:32" s="56" customFormat="1" ht="18" customHeight="1" x14ac:dyDescent="0.25">
      <c r="B51" s="250" t="s">
        <v>39</v>
      </c>
      <c r="C51" s="251"/>
      <c r="D51" s="251"/>
      <c r="E51" s="63"/>
      <c r="F51" s="63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3" t="s">
        <v>24</v>
      </c>
      <c r="S51" s="253"/>
      <c r="T51" s="118"/>
      <c r="U51" s="64"/>
      <c r="V51" s="125"/>
      <c r="W51" s="65"/>
      <c r="X51" s="122"/>
      <c r="Y51" s="55"/>
      <c r="Z51" s="183"/>
      <c r="AA51" s="183"/>
      <c r="AB51" s="183"/>
      <c r="AC51" s="183"/>
      <c r="AD51" s="183"/>
      <c r="AE51" s="184"/>
      <c r="AF51" s="183"/>
    </row>
    <row r="52" spans="2:32" s="56" customFormat="1" ht="18" customHeight="1" x14ac:dyDescent="0.25">
      <c r="B52" s="57"/>
      <c r="C52" s="58"/>
      <c r="D52" s="58"/>
      <c r="E52" s="58"/>
      <c r="F52" s="58"/>
      <c r="H52" s="60"/>
      <c r="I52" s="60"/>
      <c r="J52" s="60"/>
      <c r="K52" s="60"/>
      <c r="L52" s="60"/>
      <c r="M52" s="60"/>
      <c r="N52" s="60"/>
      <c r="V52" s="82"/>
      <c r="X52" s="35"/>
      <c r="Y52" s="55"/>
      <c r="Z52" s="183"/>
      <c r="AA52" s="183"/>
      <c r="AB52" s="183"/>
      <c r="AC52" s="183"/>
      <c r="AD52" s="183"/>
      <c r="AE52" s="184"/>
      <c r="AF52" s="183"/>
    </row>
    <row r="53" spans="2:32" s="56" customFormat="1" ht="18" customHeight="1" x14ac:dyDescent="0.25">
      <c r="B53" s="250"/>
      <c r="C53" s="251"/>
      <c r="D53" s="251"/>
      <c r="E53" s="63"/>
      <c r="F53" s="63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3" t="s">
        <v>24</v>
      </c>
      <c r="S53" s="253"/>
      <c r="T53" s="118"/>
      <c r="U53" s="64"/>
      <c r="V53" s="119"/>
      <c r="W53" s="65"/>
      <c r="X53" s="122"/>
      <c r="Y53" s="55"/>
      <c r="Z53" s="183"/>
      <c r="AA53" s="183"/>
      <c r="AB53" s="183"/>
      <c r="AC53" s="183"/>
      <c r="AD53" s="183"/>
      <c r="AE53" s="184"/>
      <c r="AF53" s="183"/>
    </row>
    <row r="54" spans="2:32" s="56" customFormat="1" ht="15" customHeight="1" thickBot="1" x14ac:dyDescent="0.3">
      <c r="B54" s="62"/>
      <c r="C54" s="63"/>
      <c r="D54" s="63"/>
      <c r="E54" s="63"/>
      <c r="F54" s="6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4"/>
      <c r="R54" s="85"/>
      <c r="S54" s="85"/>
      <c r="T54" s="86"/>
      <c r="U54" s="84"/>
      <c r="V54" s="126"/>
      <c r="W54" s="80"/>
      <c r="X54" s="87"/>
      <c r="Y54" s="55"/>
      <c r="Z54" s="183"/>
      <c r="AA54" s="183"/>
      <c r="AB54" s="183"/>
      <c r="AC54" s="183"/>
      <c r="AD54" s="183"/>
      <c r="AE54" s="184"/>
      <c r="AF54" s="183"/>
    </row>
    <row r="55" spans="2:32" s="56" customFormat="1" ht="12" customHeight="1" thickTop="1" x14ac:dyDescent="0.25">
      <c r="B55" s="57"/>
      <c r="C55" s="58"/>
      <c r="D55" s="58"/>
      <c r="E55" s="58"/>
      <c r="F55" s="58"/>
      <c r="H55" s="60"/>
      <c r="I55" s="60"/>
      <c r="J55" s="60"/>
      <c r="K55" s="60"/>
      <c r="L55" s="60"/>
      <c r="M55" s="60"/>
      <c r="N55" s="60"/>
      <c r="V55" s="88"/>
      <c r="X55" s="35"/>
      <c r="Y55" s="55"/>
      <c r="Z55" s="183"/>
      <c r="AA55" s="183"/>
      <c r="AB55" s="183"/>
      <c r="AC55" s="183"/>
      <c r="AD55" s="183"/>
      <c r="AE55" s="184"/>
      <c r="AF55" s="183"/>
    </row>
    <row r="56" spans="2:32" s="53" customFormat="1" ht="19.5" customHeight="1" thickBot="1" x14ac:dyDescent="0.3">
      <c r="B56" s="89"/>
      <c r="C56" s="90"/>
      <c r="D56" s="90"/>
      <c r="E56" s="90"/>
      <c r="F56" s="90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266" t="s">
        <v>57</v>
      </c>
      <c r="S56" s="266"/>
      <c r="T56" s="266"/>
      <c r="U56" s="266"/>
      <c r="V56" s="135">
        <f ca="1">IFERROR(IF(SUM(V26,V28,V45,V47,V49,V51,V53)=0,"",SUM(V26,V28,V45,V47,V49,V51,V53)),"")</f>
        <v>75</v>
      </c>
      <c r="W56" s="91"/>
      <c r="X56" s="92"/>
      <c r="Y56" s="93"/>
      <c r="Z56" s="190"/>
      <c r="AA56" s="190"/>
      <c r="AB56" s="190"/>
      <c r="AC56" s="190"/>
      <c r="AD56" s="190"/>
      <c r="AE56" s="191"/>
      <c r="AF56" s="190"/>
    </row>
    <row r="57" spans="2:32" s="56" customFormat="1" ht="9" customHeight="1" thickTop="1" x14ac:dyDescent="0.25">
      <c r="B57" s="254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6"/>
      <c r="Z57" s="183"/>
      <c r="AA57" s="183"/>
      <c r="AB57" s="183"/>
      <c r="AC57" s="183"/>
      <c r="AD57" s="183"/>
      <c r="AE57" s="184"/>
      <c r="AF57" s="183"/>
    </row>
    <row r="58" spans="2:32" s="56" customFormat="1" ht="6" customHeight="1" x14ac:dyDescent="0.25">
      <c r="H58" s="60"/>
      <c r="I58" s="60"/>
      <c r="J58" s="60"/>
      <c r="K58" s="60"/>
      <c r="L58" s="60"/>
      <c r="M58" s="60"/>
      <c r="N58" s="60"/>
      <c r="V58" s="94"/>
      <c r="X58" s="35"/>
      <c r="Z58" s="183"/>
      <c r="AA58" s="183"/>
      <c r="AB58" s="183"/>
      <c r="AC58" s="183"/>
      <c r="AD58" s="183"/>
      <c r="AE58" s="184"/>
      <c r="AF58" s="183"/>
    </row>
    <row r="59" spans="2:32" ht="14.25" customHeight="1" x14ac:dyDescent="0.25">
      <c r="B59" s="257" t="s">
        <v>40</v>
      </c>
      <c r="C59" s="258"/>
      <c r="D59" s="258"/>
      <c r="E59" s="258"/>
      <c r="F59" s="258"/>
      <c r="G59" s="258"/>
      <c r="H59" s="258"/>
      <c r="I59" s="258"/>
      <c r="J59" s="258"/>
      <c r="K59" s="258"/>
      <c r="L59" s="258"/>
      <c r="M59" s="259"/>
      <c r="N59" s="260" t="s">
        <v>41</v>
      </c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2"/>
    </row>
    <row r="60" spans="2:32" ht="45.75" customHeight="1" x14ac:dyDescent="0.25">
      <c r="B60" s="235" t="s">
        <v>42</v>
      </c>
      <c r="C60" s="265"/>
      <c r="D60" s="203" t="s">
        <v>43</v>
      </c>
      <c r="E60" s="203"/>
      <c r="F60" s="203"/>
      <c r="G60" s="203"/>
      <c r="H60" s="203"/>
      <c r="I60" s="203"/>
      <c r="J60" s="203"/>
      <c r="K60" s="203"/>
      <c r="L60" s="203"/>
      <c r="M60" s="95"/>
      <c r="N60" s="263"/>
      <c r="O60" s="263"/>
      <c r="P60" s="263"/>
      <c r="Q60" s="263"/>
      <c r="R60" s="263"/>
      <c r="S60" s="263"/>
      <c r="T60" s="263"/>
      <c r="U60" s="263"/>
      <c r="V60" s="263"/>
      <c r="W60" s="263"/>
      <c r="X60" s="263"/>
      <c r="Y60" s="264"/>
    </row>
    <row r="61" spans="2:32" ht="15.75" customHeight="1" x14ac:dyDescent="0.25">
      <c r="B61" s="230" t="s">
        <v>44</v>
      </c>
      <c r="C61" s="231"/>
      <c r="D61" s="201">
        <v>14</v>
      </c>
      <c r="E61" s="201"/>
      <c r="F61" s="201"/>
      <c r="G61" s="96"/>
      <c r="H61" s="97"/>
      <c r="I61" s="232">
        <v>0</v>
      </c>
      <c r="J61" s="232"/>
      <c r="K61" s="232"/>
      <c r="L61" s="232"/>
      <c r="M61" s="98"/>
      <c r="N61" s="233" t="s">
        <v>45</v>
      </c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4"/>
    </row>
    <row r="62" spans="2:32" ht="15.75" customHeight="1" x14ac:dyDescent="0.25">
      <c r="B62" s="235" t="s">
        <v>46</v>
      </c>
      <c r="C62" s="236"/>
      <c r="D62" s="203">
        <v>0</v>
      </c>
      <c r="E62" s="203"/>
      <c r="F62" s="203"/>
      <c r="I62" s="237">
        <v>28</v>
      </c>
      <c r="J62" s="237"/>
      <c r="K62" s="237"/>
      <c r="L62" s="237"/>
      <c r="M62" s="99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4"/>
    </row>
    <row r="63" spans="2:32" ht="15.75" customHeight="1" x14ac:dyDescent="0.25">
      <c r="B63" s="238" t="s">
        <v>47</v>
      </c>
      <c r="C63" s="239"/>
      <c r="D63" s="202">
        <v>0</v>
      </c>
      <c r="E63" s="202"/>
      <c r="F63" s="202"/>
      <c r="G63" s="100"/>
      <c r="H63" s="101"/>
      <c r="I63" s="240">
        <v>14</v>
      </c>
      <c r="J63" s="240"/>
      <c r="K63" s="240"/>
      <c r="L63" s="240"/>
      <c r="M63" s="102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4"/>
    </row>
    <row r="64" spans="2:32" ht="15.75" customHeight="1" x14ac:dyDescent="0.25">
      <c r="B64" s="241" t="s">
        <v>73</v>
      </c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3"/>
      <c r="N64" s="50"/>
      <c r="O64" s="50"/>
      <c r="P64" s="287">
        <f ca="1">D17</f>
        <v>46307</v>
      </c>
      <c r="Q64" s="287"/>
      <c r="R64" s="287"/>
      <c r="S64" s="129"/>
      <c r="T64" s="289"/>
      <c r="U64" s="289"/>
      <c r="V64" s="289"/>
      <c r="W64" s="289"/>
      <c r="X64" s="289"/>
      <c r="Y64" s="103"/>
    </row>
    <row r="65" spans="2:32" ht="18" customHeight="1" x14ac:dyDescent="0.25">
      <c r="B65" s="244"/>
      <c r="C65" s="245"/>
      <c r="D65" s="245"/>
      <c r="E65" s="245"/>
      <c r="F65" s="245"/>
      <c r="G65" s="245"/>
      <c r="H65" s="245"/>
      <c r="I65" s="245"/>
      <c r="J65" s="245"/>
      <c r="K65" s="245"/>
      <c r="L65" s="245"/>
      <c r="M65" s="246"/>
      <c r="N65" s="50"/>
      <c r="O65" s="50"/>
      <c r="P65" s="288"/>
      <c r="Q65" s="288"/>
      <c r="R65" s="288"/>
      <c r="S65" s="129"/>
      <c r="T65" s="290"/>
      <c r="U65" s="290"/>
      <c r="V65" s="290"/>
      <c r="W65" s="290"/>
      <c r="X65" s="290"/>
      <c r="Y65" s="103"/>
    </row>
    <row r="66" spans="2:32" ht="21.75" customHeight="1" x14ac:dyDescent="0.25">
      <c r="B66" s="244"/>
      <c r="C66" s="245"/>
      <c r="D66" s="245"/>
      <c r="E66" s="245"/>
      <c r="F66" s="245"/>
      <c r="G66" s="245"/>
      <c r="H66" s="245"/>
      <c r="I66" s="245"/>
      <c r="J66" s="245"/>
      <c r="K66" s="245"/>
      <c r="L66" s="245"/>
      <c r="M66" s="246"/>
      <c r="N66" s="50"/>
      <c r="O66" s="50"/>
      <c r="P66" s="226" t="s">
        <v>48</v>
      </c>
      <c r="Q66" s="226"/>
      <c r="R66" s="226"/>
      <c r="S66" s="130"/>
      <c r="T66" s="226" t="s">
        <v>49</v>
      </c>
      <c r="U66" s="226"/>
      <c r="V66" s="226"/>
      <c r="W66" s="226"/>
      <c r="X66" s="226"/>
      <c r="Y66" s="103"/>
    </row>
    <row r="67" spans="2:32" ht="15" customHeight="1" thickBot="1" x14ac:dyDescent="0.3">
      <c r="B67" s="247" t="s">
        <v>83</v>
      </c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9"/>
      <c r="N67" s="50"/>
      <c r="O67" s="50"/>
      <c r="Y67" s="103"/>
    </row>
    <row r="68" spans="2:32" ht="15" customHeight="1" thickTop="1" x14ac:dyDescent="0.25">
      <c r="B68" s="209" t="s">
        <v>50</v>
      </c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1"/>
      <c r="N68" s="104"/>
      <c r="O68" s="105"/>
      <c r="P68" s="213" t="s">
        <v>51</v>
      </c>
      <c r="Q68" s="213"/>
      <c r="R68" s="213"/>
      <c r="S68" s="213"/>
      <c r="T68" s="213"/>
      <c r="U68" s="213"/>
      <c r="V68" s="213"/>
      <c r="W68" s="213"/>
      <c r="X68" s="213"/>
      <c r="Y68" s="106"/>
    </row>
    <row r="69" spans="2:32" ht="18" customHeight="1" x14ac:dyDescent="0.25">
      <c r="B69" s="212"/>
      <c r="C69" s="210"/>
      <c r="D69" s="210"/>
      <c r="E69" s="210"/>
      <c r="F69" s="210"/>
      <c r="G69" s="210"/>
      <c r="H69" s="210"/>
      <c r="I69" s="210"/>
      <c r="J69" s="210"/>
      <c r="K69" s="210"/>
      <c r="L69" s="210"/>
      <c r="M69" s="211"/>
      <c r="N69" s="107"/>
      <c r="P69" s="214"/>
      <c r="Q69" s="214"/>
      <c r="R69" s="214"/>
      <c r="S69" s="214"/>
      <c r="T69" s="214"/>
      <c r="U69" s="214"/>
      <c r="V69" s="214"/>
      <c r="W69" s="214"/>
      <c r="X69" s="214"/>
      <c r="Y69" s="13"/>
    </row>
    <row r="70" spans="2:32" ht="15" customHeight="1" x14ac:dyDescent="0.25">
      <c r="B70" s="212"/>
      <c r="C70" s="210"/>
      <c r="D70" s="210"/>
      <c r="E70" s="210"/>
      <c r="F70" s="210"/>
      <c r="G70" s="210"/>
      <c r="H70" s="210"/>
      <c r="I70" s="210"/>
      <c r="J70" s="210"/>
      <c r="K70" s="210"/>
      <c r="L70" s="210"/>
      <c r="M70" s="211"/>
      <c r="N70" s="108"/>
      <c r="O70" s="109"/>
      <c r="P70" s="214"/>
      <c r="Q70" s="214"/>
      <c r="R70" s="214"/>
      <c r="S70" s="214"/>
      <c r="T70" s="214"/>
      <c r="U70" s="214"/>
      <c r="V70" s="214"/>
      <c r="W70" s="214"/>
      <c r="X70" s="214"/>
      <c r="Y70" s="110"/>
    </row>
    <row r="71" spans="2:32" ht="15" customHeight="1" x14ac:dyDescent="0.25">
      <c r="B71" s="111" t="s">
        <v>52</v>
      </c>
      <c r="C71" s="112" t="s">
        <v>27</v>
      </c>
      <c r="D71" s="113" t="s">
        <v>53</v>
      </c>
      <c r="E71" s="113"/>
      <c r="F71" s="113"/>
      <c r="G71" s="113"/>
      <c r="H71" s="215">
        <v>5.6</v>
      </c>
      <c r="I71" s="215"/>
      <c r="J71" s="215"/>
      <c r="K71" s="114"/>
      <c r="L71" s="114"/>
      <c r="M71" s="114"/>
      <c r="N71" s="115"/>
      <c r="P71" s="224"/>
      <c r="Q71" s="224"/>
      <c r="R71" s="224"/>
      <c r="S71" s="227"/>
      <c r="T71" s="228"/>
      <c r="U71" s="228"/>
      <c r="V71" s="228"/>
      <c r="W71" s="228"/>
      <c r="X71" s="228"/>
      <c r="Y71" s="13"/>
    </row>
    <row r="72" spans="2:32" ht="15" customHeight="1" x14ac:dyDescent="0.25">
      <c r="B72" s="111" t="s">
        <v>52</v>
      </c>
      <c r="C72" s="112" t="s">
        <v>28</v>
      </c>
      <c r="D72" s="113" t="s">
        <v>54</v>
      </c>
      <c r="E72" s="113"/>
      <c r="F72" s="113"/>
      <c r="G72" s="113"/>
      <c r="H72" s="215">
        <v>11.2</v>
      </c>
      <c r="I72" s="216"/>
      <c r="J72" s="216"/>
      <c r="K72" s="114"/>
      <c r="L72" s="114"/>
      <c r="M72" s="114"/>
      <c r="N72" s="115"/>
      <c r="P72" s="225"/>
      <c r="Q72" s="225"/>
      <c r="R72" s="225"/>
      <c r="S72" s="227"/>
      <c r="T72" s="229"/>
      <c r="U72" s="229"/>
      <c r="V72" s="229"/>
      <c r="W72" s="229"/>
      <c r="X72" s="229"/>
      <c r="Y72" s="13"/>
    </row>
    <row r="73" spans="2:32" ht="15" customHeight="1" x14ac:dyDescent="0.25">
      <c r="B73" s="111" t="s">
        <v>52</v>
      </c>
      <c r="C73" s="112" t="s">
        <v>29</v>
      </c>
      <c r="D73" s="113" t="s">
        <v>54</v>
      </c>
      <c r="E73" s="113"/>
      <c r="F73" s="113"/>
      <c r="G73" s="113"/>
      <c r="H73" s="215">
        <v>11.2</v>
      </c>
      <c r="I73" s="216"/>
      <c r="J73" s="216"/>
      <c r="K73" s="116"/>
      <c r="L73" s="116"/>
      <c r="M73" s="117"/>
      <c r="N73" s="115"/>
      <c r="P73" s="226" t="s">
        <v>48</v>
      </c>
      <c r="Q73" s="226"/>
      <c r="R73" s="226"/>
      <c r="S73" s="136"/>
      <c r="T73" s="226" t="s">
        <v>49</v>
      </c>
      <c r="U73" s="226"/>
      <c r="V73" s="226"/>
      <c r="W73" s="226"/>
      <c r="X73" s="226"/>
      <c r="Y73" s="13"/>
    </row>
    <row r="74" spans="2:32" ht="15" customHeight="1" x14ac:dyDescent="0.25">
      <c r="B74" s="217"/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9"/>
      <c r="N74" s="220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2"/>
    </row>
    <row r="75" spans="2:32" s="142" customFormat="1" ht="15" x14ac:dyDescent="0.25"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83"/>
      <c r="AA75" s="183"/>
      <c r="AB75" s="183"/>
      <c r="AC75" s="183"/>
      <c r="AD75" s="183"/>
      <c r="AE75" s="184"/>
      <c r="AF75" s="183"/>
    </row>
    <row r="76" spans="2:32" s="142" customFormat="1" x14ac:dyDescent="0.25">
      <c r="H76" s="143"/>
      <c r="I76" s="143"/>
      <c r="J76" s="143"/>
      <c r="K76" s="143"/>
      <c r="L76" s="143"/>
      <c r="M76" s="143"/>
      <c r="N76" s="143"/>
      <c r="V76" s="144"/>
      <c r="X76" s="145"/>
      <c r="Z76" s="183"/>
      <c r="AA76" s="183"/>
      <c r="AB76" s="183"/>
      <c r="AC76" s="183"/>
      <c r="AD76" s="183"/>
      <c r="AE76" s="184"/>
      <c r="AF76" s="183"/>
    </row>
    <row r="77" spans="2:32" s="142" customFormat="1" ht="15" x14ac:dyDescent="0.25">
      <c r="B77" s="146"/>
      <c r="C77" s="147"/>
      <c r="H77" s="143"/>
      <c r="I77" s="143"/>
      <c r="J77" s="143"/>
      <c r="K77" s="143"/>
      <c r="L77" s="143"/>
      <c r="M77" s="143"/>
      <c r="N77" s="143"/>
      <c r="O77" s="223"/>
      <c r="P77" s="223"/>
      <c r="Q77" s="223"/>
      <c r="R77" s="223"/>
      <c r="S77" s="223"/>
      <c r="T77" s="223"/>
      <c r="V77" s="223"/>
      <c r="W77" s="223"/>
      <c r="X77" s="223"/>
      <c r="Y77" s="223"/>
      <c r="Z77" s="223"/>
      <c r="AA77" s="183"/>
      <c r="AB77" s="183"/>
      <c r="AC77" s="183"/>
      <c r="AD77" s="183"/>
      <c r="AE77" s="184"/>
      <c r="AF77" s="183"/>
    </row>
    <row r="78" spans="2:32" s="142" customFormat="1" ht="15" x14ac:dyDescent="0.25">
      <c r="B78" s="146"/>
      <c r="C78" s="148"/>
      <c r="D78" s="149"/>
      <c r="E78" s="149"/>
      <c r="F78" s="149"/>
      <c r="H78" s="143"/>
      <c r="I78" s="143"/>
      <c r="J78" s="143"/>
      <c r="K78" s="143"/>
      <c r="L78" s="143"/>
      <c r="M78" s="143"/>
      <c r="N78" s="143"/>
      <c r="O78" s="207"/>
      <c r="P78" s="207"/>
      <c r="Q78" s="208"/>
      <c r="R78" s="207"/>
      <c r="S78" s="205"/>
      <c r="T78" s="205"/>
      <c r="U78" s="143"/>
      <c r="V78" s="207"/>
      <c r="W78" s="207"/>
      <c r="X78" s="148"/>
      <c r="Z78" s="192"/>
      <c r="AA78" s="183"/>
      <c r="AB78" s="183"/>
      <c r="AC78" s="183"/>
      <c r="AD78" s="183"/>
      <c r="AE78" s="184"/>
      <c r="AF78" s="183"/>
    </row>
    <row r="79" spans="2:32" s="142" customFormat="1" ht="15" x14ac:dyDescent="0.25">
      <c r="B79" s="146"/>
      <c r="C79" s="150"/>
      <c r="D79" s="151"/>
      <c r="E79" s="151"/>
      <c r="F79" s="151"/>
      <c r="G79" s="204"/>
      <c r="H79" s="204"/>
      <c r="I79" s="204"/>
      <c r="J79" s="204"/>
      <c r="K79" s="204"/>
      <c r="L79" s="205"/>
      <c r="M79" s="205"/>
      <c r="N79" s="205"/>
      <c r="O79" s="207"/>
      <c r="P79" s="207"/>
      <c r="Q79" s="207"/>
      <c r="R79" s="207"/>
      <c r="S79" s="206"/>
      <c r="T79" s="206"/>
      <c r="V79" s="207"/>
      <c r="W79" s="207"/>
      <c r="X79" s="150"/>
      <c r="Z79" s="193"/>
      <c r="AA79" s="194"/>
      <c r="AB79" s="183"/>
      <c r="AC79" s="183"/>
      <c r="AD79" s="183"/>
      <c r="AE79" s="184"/>
      <c r="AF79" s="183"/>
    </row>
    <row r="80" spans="2:32" s="142" customFormat="1" ht="15" x14ac:dyDescent="0.25">
      <c r="B80" s="146"/>
      <c r="C80" s="150"/>
      <c r="D80" s="151"/>
      <c r="E80" s="151"/>
      <c r="F80" s="151"/>
      <c r="G80" s="204"/>
      <c r="H80" s="204"/>
      <c r="I80" s="204"/>
      <c r="J80" s="204"/>
      <c r="K80" s="204"/>
      <c r="L80" s="205"/>
      <c r="M80" s="205"/>
      <c r="N80" s="205"/>
      <c r="O80" s="150"/>
      <c r="P80" s="150"/>
      <c r="Q80" s="150"/>
      <c r="R80" s="150"/>
      <c r="S80" s="206"/>
      <c r="T80" s="206"/>
      <c r="X80" s="149"/>
      <c r="Z80" s="195"/>
      <c r="AA80" s="194"/>
      <c r="AB80" s="183"/>
      <c r="AC80" s="183"/>
      <c r="AD80" s="183"/>
      <c r="AE80" s="184"/>
      <c r="AF80" s="183"/>
    </row>
    <row r="81" spans="2:32" s="142" customFormat="1" ht="15" x14ac:dyDescent="0.25">
      <c r="B81" s="146"/>
      <c r="C81" s="150"/>
      <c r="D81" s="151"/>
      <c r="E81" s="151"/>
      <c r="F81" s="151"/>
      <c r="G81" s="204"/>
      <c r="H81" s="204"/>
      <c r="I81" s="204"/>
      <c r="J81" s="204"/>
      <c r="K81" s="204"/>
      <c r="L81" s="205"/>
      <c r="M81" s="205"/>
      <c r="N81" s="205"/>
      <c r="O81" s="150"/>
      <c r="P81" s="150"/>
      <c r="Q81" s="150"/>
      <c r="R81" s="150"/>
      <c r="S81" s="206"/>
      <c r="T81" s="206"/>
      <c r="X81" s="149"/>
      <c r="Z81" s="195"/>
      <c r="AA81" s="194"/>
      <c r="AB81" s="183"/>
      <c r="AC81" s="183"/>
      <c r="AD81" s="183"/>
      <c r="AE81" s="184"/>
      <c r="AF81" s="183"/>
    </row>
    <row r="82" spans="2:32" s="142" customFormat="1" ht="15" x14ac:dyDescent="0.25">
      <c r="B82" s="146"/>
      <c r="C82" s="150"/>
      <c r="D82" s="151"/>
      <c r="E82" s="151"/>
      <c r="F82" s="151"/>
      <c r="G82" s="204"/>
      <c r="H82" s="204"/>
      <c r="I82" s="204"/>
      <c r="J82" s="204"/>
      <c r="K82" s="204"/>
      <c r="L82" s="205"/>
      <c r="M82" s="205"/>
      <c r="N82" s="205"/>
      <c r="O82" s="150"/>
      <c r="P82" s="150"/>
      <c r="Q82" s="150"/>
      <c r="R82" s="150"/>
      <c r="S82" s="206"/>
      <c r="T82" s="206"/>
      <c r="X82" s="149"/>
      <c r="Z82" s="195"/>
      <c r="AA82" s="183"/>
      <c r="AB82" s="183"/>
      <c r="AC82" s="183"/>
      <c r="AD82" s="183"/>
      <c r="AE82" s="184"/>
      <c r="AF82" s="183"/>
    </row>
    <row r="83" spans="2:32" s="142" customFormat="1" ht="15" x14ac:dyDescent="0.25">
      <c r="B83" s="146"/>
      <c r="C83" s="150"/>
      <c r="D83" s="151"/>
      <c r="E83" s="151"/>
      <c r="F83" s="151"/>
      <c r="G83" s="204"/>
      <c r="H83" s="204"/>
      <c r="I83" s="204"/>
      <c r="J83" s="204"/>
      <c r="K83" s="204"/>
      <c r="L83" s="205"/>
      <c r="M83" s="205"/>
      <c r="N83" s="205"/>
      <c r="O83" s="150"/>
      <c r="P83" s="150"/>
      <c r="Q83" s="150"/>
      <c r="R83" s="150"/>
      <c r="S83" s="206"/>
      <c r="T83" s="206"/>
      <c r="X83" s="149"/>
      <c r="Z83" s="195"/>
      <c r="AA83" s="183"/>
      <c r="AB83" s="183"/>
      <c r="AC83" s="183"/>
      <c r="AD83" s="183"/>
      <c r="AE83" s="184"/>
      <c r="AF83" s="183"/>
    </row>
    <row r="84" spans="2:32" s="142" customFormat="1" x14ac:dyDescent="0.25">
      <c r="B84" s="146"/>
      <c r="C84" s="150"/>
      <c r="D84" s="151"/>
      <c r="E84" s="151"/>
      <c r="F84" s="151"/>
      <c r="H84" s="143"/>
      <c r="I84" s="143"/>
      <c r="J84" s="143"/>
      <c r="K84" s="143"/>
      <c r="L84" s="143"/>
      <c r="M84" s="143"/>
      <c r="N84" s="143"/>
      <c r="V84" s="144"/>
      <c r="X84" s="145"/>
      <c r="Z84" s="183"/>
      <c r="AA84" s="183"/>
      <c r="AB84" s="183"/>
      <c r="AC84" s="183"/>
      <c r="AD84" s="183"/>
      <c r="AE84" s="184"/>
      <c r="AF84" s="183"/>
    </row>
    <row r="85" spans="2:32" s="142" customFormat="1" x14ac:dyDescent="0.25">
      <c r="B85" s="146"/>
      <c r="C85" s="150"/>
      <c r="H85" s="143"/>
      <c r="I85" s="143"/>
      <c r="J85" s="143"/>
      <c r="K85" s="143"/>
      <c r="L85" s="143"/>
      <c r="M85" s="143"/>
      <c r="N85" s="143"/>
      <c r="V85" s="144"/>
      <c r="X85" s="145"/>
      <c r="Z85" s="183"/>
      <c r="AA85" s="183"/>
      <c r="AB85" s="183"/>
      <c r="AC85" s="183"/>
      <c r="AD85" s="183"/>
      <c r="AE85" s="184"/>
      <c r="AF85" s="183"/>
    </row>
    <row r="86" spans="2:32" s="142" customFormat="1" x14ac:dyDescent="0.25">
      <c r="C86" s="150"/>
      <c r="H86" s="143"/>
      <c r="I86" s="143"/>
      <c r="J86" s="143"/>
      <c r="K86" s="143"/>
      <c r="L86" s="143"/>
      <c r="M86" s="143"/>
      <c r="N86" s="143"/>
      <c r="V86" s="144"/>
      <c r="X86" s="145"/>
      <c r="Z86" s="183"/>
      <c r="AA86" s="183"/>
      <c r="AB86" s="183"/>
      <c r="AC86" s="183"/>
      <c r="AD86" s="183"/>
      <c r="AE86" s="184"/>
      <c r="AF86" s="183"/>
    </row>
    <row r="87" spans="2:32" s="142" customFormat="1" x14ac:dyDescent="0.25">
      <c r="C87" s="150"/>
      <c r="H87" s="143"/>
      <c r="I87" s="143"/>
      <c r="J87" s="143"/>
      <c r="K87" s="143"/>
      <c r="L87" s="143"/>
      <c r="M87" s="143"/>
      <c r="N87" s="143"/>
      <c r="V87" s="144"/>
      <c r="X87" s="145"/>
      <c r="Z87" s="183"/>
      <c r="AA87" s="183"/>
      <c r="AB87" s="183"/>
      <c r="AC87" s="183"/>
      <c r="AD87" s="183"/>
      <c r="AE87" s="184"/>
      <c r="AF87" s="183"/>
    </row>
    <row r="88" spans="2:32" s="142" customFormat="1" x14ac:dyDescent="0.25">
      <c r="H88" s="143"/>
      <c r="I88" s="143"/>
      <c r="J88" s="143"/>
      <c r="K88" s="143"/>
      <c r="L88" s="143"/>
      <c r="M88" s="143"/>
      <c r="N88" s="143"/>
      <c r="V88" s="144"/>
      <c r="X88" s="145"/>
      <c r="Z88" s="183"/>
      <c r="AA88" s="183"/>
      <c r="AB88" s="183"/>
      <c r="AC88" s="183"/>
      <c r="AD88" s="183"/>
      <c r="AE88" s="184"/>
      <c r="AF88" s="183"/>
    </row>
    <row r="89" spans="2:32" s="142" customFormat="1" x14ac:dyDescent="0.25">
      <c r="X89" s="145"/>
      <c r="Z89" s="183"/>
      <c r="AA89" s="183"/>
      <c r="AB89" s="183"/>
      <c r="AC89" s="183"/>
      <c r="AD89" s="183"/>
      <c r="AE89" s="184"/>
      <c r="AF89" s="183"/>
    </row>
    <row r="90" spans="2:32" s="142" customFormat="1" x14ac:dyDescent="0.25">
      <c r="H90" s="143"/>
      <c r="I90" s="143"/>
      <c r="J90" s="143"/>
      <c r="K90" s="143"/>
      <c r="L90" s="143"/>
      <c r="M90" s="143"/>
      <c r="N90" s="143"/>
      <c r="V90" s="144"/>
      <c r="X90" s="145"/>
      <c r="Z90" s="183"/>
      <c r="AA90" s="183"/>
      <c r="AB90" s="183"/>
      <c r="AC90" s="183"/>
      <c r="AD90" s="183"/>
      <c r="AE90" s="184"/>
      <c r="AF90" s="183"/>
    </row>
    <row r="91" spans="2:32" s="142" customFormat="1" x14ac:dyDescent="0.25">
      <c r="H91" s="143"/>
      <c r="I91" s="143"/>
      <c r="J91" s="143"/>
      <c r="K91" s="143"/>
      <c r="L91" s="143"/>
      <c r="M91" s="143"/>
      <c r="N91" s="143"/>
      <c r="V91" s="144"/>
      <c r="X91" s="145"/>
      <c r="Z91" s="183"/>
      <c r="AA91" s="183"/>
      <c r="AB91" s="183"/>
      <c r="AC91" s="183"/>
      <c r="AD91" s="183"/>
      <c r="AE91" s="184"/>
      <c r="AF91" s="183"/>
    </row>
    <row r="92" spans="2:32" s="142" customFormat="1" x14ac:dyDescent="0.25">
      <c r="H92" s="143"/>
      <c r="I92" s="143"/>
      <c r="J92" s="143"/>
      <c r="K92" s="143"/>
      <c r="L92" s="143"/>
      <c r="M92" s="143"/>
      <c r="N92" s="143"/>
      <c r="V92" s="144"/>
      <c r="X92" s="145"/>
      <c r="Z92" s="183"/>
      <c r="AA92" s="183"/>
      <c r="AB92" s="183"/>
      <c r="AC92" s="183"/>
      <c r="AD92" s="183"/>
      <c r="AE92" s="184"/>
      <c r="AF92" s="183"/>
    </row>
    <row r="93" spans="2:32" s="142" customFormat="1" x14ac:dyDescent="0.25">
      <c r="H93" s="143"/>
      <c r="I93" s="143"/>
      <c r="J93" s="143"/>
      <c r="K93" s="143"/>
      <c r="L93" s="143"/>
      <c r="M93" s="143"/>
      <c r="N93" s="143"/>
      <c r="V93" s="144"/>
      <c r="X93" s="145"/>
      <c r="Z93" s="183"/>
      <c r="AA93" s="183"/>
      <c r="AB93" s="183"/>
      <c r="AC93" s="183"/>
      <c r="AD93" s="183"/>
      <c r="AE93" s="184"/>
      <c r="AF93" s="183"/>
    </row>
  </sheetData>
  <sheetProtection sheet="1" selectLockedCells="1"/>
  <mergeCells count="124">
    <mergeCell ref="P13:X13"/>
    <mergeCell ref="P26:Q26"/>
    <mergeCell ref="B24:D26"/>
    <mergeCell ref="F24:H24"/>
    <mergeCell ref="F26:H26"/>
    <mergeCell ref="B18:L18"/>
    <mergeCell ref="G19:X19"/>
    <mergeCell ref="D17:F17"/>
    <mergeCell ref="G28:Q28"/>
    <mergeCell ref="R28:S28"/>
    <mergeCell ref="B17:C17"/>
    <mergeCell ref="H17:I17"/>
    <mergeCell ref="L17:O17"/>
    <mergeCell ref="P17:X17"/>
    <mergeCell ref="B19:C19"/>
    <mergeCell ref="F15:O15"/>
    <mergeCell ref="B2:Y2"/>
    <mergeCell ref="B3:Y3"/>
    <mergeCell ref="P15:X15"/>
    <mergeCell ref="P66:R66"/>
    <mergeCell ref="P64:R65"/>
    <mergeCell ref="T64:X65"/>
    <mergeCell ref="T66:X66"/>
    <mergeCell ref="B6:C6"/>
    <mergeCell ref="D6:O6"/>
    <mergeCell ref="Q6:X6"/>
    <mergeCell ref="B7:C7"/>
    <mergeCell ref="D7:O7"/>
    <mergeCell ref="Q7:X7"/>
    <mergeCell ref="B5:O5"/>
    <mergeCell ref="P5:S5"/>
    <mergeCell ref="U5:W5"/>
    <mergeCell ref="B8:C8"/>
    <mergeCell ref="D8:O8"/>
    <mergeCell ref="Q8:X8"/>
    <mergeCell ref="H10:J11"/>
    <mergeCell ref="B13:C13"/>
    <mergeCell ref="H13:I13"/>
    <mergeCell ref="L13:O13"/>
    <mergeCell ref="D13:F13"/>
    <mergeCell ref="B30:D30"/>
    <mergeCell ref="J30:N30"/>
    <mergeCell ref="P31:P32"/>
    <mergeCell ref="Q31:Q32"/>
    <mergeCell ref="R31:R32"/>
    <mergeCell ref="S31:S32"/>
    <mergeCell ref="G20:X20"/>
    <mergeCell ref="G21:X21"/>
    <mergeCell ref="B23:D23"/>
    <mergeCell ref="R25:S25"/>
    <mergeCell ref="B28:E28"/>
    <mergeCell ref="J26:L26"/>
    <mergeCell ref="J24:L24"/>
    <mergeCell ref="B49:D49"/>
    <mergeCell ref="G49:Q49"/>
    <mergeCell ref="R49:S49"/>
    <mergeCell ref="B51:D51"/>
    <mergeCell ref="G51:Q51"/>
    <mergeCell ref="R51:S51"/>
    <mergeCell ref="T31:T32"/>
    <mergeCell ref="G32:O32"/>
    <mergeCell ref="B47:D47"/>
    <mergeCell ref="G47:Q47"/>
    <mergeCell ref="R47:S47"/>
    <mergeCell ref="J45:N45"/>
    <mergeCell ref="B42:C42"/>
    <mergeCell ref="B53:D53"/>
    <mergeCell ref="G53:Q53"/>
    <mergeCell ref="R53:S53"/>
    <mergeCell ref="B57:Y57"/>
    <mergeCell ref="B59:M59"/>
    <mergeCell ref="N59:Y60"/>
    <mergeCell ref="B60:C60"/>
    <mergeCell ref="D60:L60"/>
    <mergeCell ref="R56:U56"/>
    <mergeCell ref="P71:R72"/>
    <mergeCell ref="P73:R73"/>
    <mergeCell ref="S71:S72"/>
    <mergeCell ref="T71:X72"/>
    <mergeCell ref="T73:X73"/>
    <mergeCell ref="B61:C61"/>
    <mergeCell ref="I61:L61"/>
    <mergeCell ref="N61:Y63"/>
    <mergeCell ref="B62:C62"/>
    <mergeCell ref="I62:L62"/>
    <mergeCell ref="B63:C63"/>
    <mergeCell ref="I63:L63"/>
    <mergeCell ref="B64:M66"/>
    <mergeCell ref="B67:M67"/>
    <mergeCell ref="G79:K79"/>
    <mergeCell ref="L79:N79"/>
    <mergeCell ref="O79:P79"/>
    <mergeCell ref="Q79:R79"/>
    <mergeCell ref="S79:T79"/>
    <mergeCell ref="V79:W79"/>
    <mergeCell ref="H73:J73"/>
    <mergeCell ref="B74:M74"/>
    <mergeCell ref="N74:Y74"/>
    <mergeCell ref="O77:T77"/>
    <mergeCell ref="V77:Z77"/>
    <mergeCell ref="D10:F11"/>
    <mergeCell ref="D61:F61"/>
    <mergeCell ref="D63:F63"/>
    <mergeCell ref="D62:F62"/>
    <mergeCell ref="G82:K82"/>
    <mergeCell ref="L82:N82"/>
    <mergeCell ref="S82:T82"/>
    <mergeCell ref="G83:K83"/>
    <mergeCell ref="L83:N83"/>
    <mergeCell ref="S83:T83"/>
    <mergeCell ref="G80:K80"/>
    <mergeCell ref="L80:N80"/>
    <mergeCell ref="S80:T80"/>
    <mergeCell ref="G81:K81"/>
    <mergeCell ref="L81:N81"/>
    <mergeCell ref="S81:T81"/>
    <mergeCell ref="O78:P78"/>
    <mergeCell ref="Q78:R78"/>
    <mergeCell ref="S78:T78"/>
    <mergeCell ref="B68:M70"/>
    <mergeCell ref="P68:X70"/>
    <mergeCell ref="H71:J71"/>
    <mergeCell ref="H72:J72"/>
    <mergeCell ref="V78:W78"/>
  </mergeCells>
  <dataValidations count="5">
    <dataValidation type="custom" allowBlank="1" showDropDown="1" showInputMessage="1" showErrorMessage="1" errorTitle="Ungültige Eingabe" error="Bitte nur X auswählen oder das Feld leer lassen." prompt="Hier ist nur X oder leer zulässig!" sqref="L34 N34 J36 L36 N36 J38 L38 N38 J40 L40 N40 D38:E38 D42:E42 D36:E36 J34 D34:E34 D40:E40" xr:uid="{151CD2CE-BD90-4635-8ABC-F3C05734F58D}">
      <formula1>OR(D34="",UPPER(TRIM(D34))="X")</formula1>
    </dataValidation>
    <dataValidation type="custom" allowBlank="1" showInputMessage="1" showErrorMessage="1" error="Maximal zwei Turnierleitungstage möglich." sqref="F34 F36 F38 F40" xr:uid="{293620D3-F05F-4DAA-83A0-3387C2F57B56}">
      <formula1>OR(F34="",AND(UPPER(TRIM(F34))="X",COUNTIF($F$34:$F$40,"X")+COUNTIF($H$34:$H$40,"X")&lt;=2,$D34&lt;&gt;"X",$H34&lt;&gt;"X"))</formula1>
    </dataValidation>
    <dataValidation type="custom" allowBlank="1" showDropDown="1" showInputMessage="1" showErrorMessage="1" errorTitle="Ungültige Eingabe" error="Maximal zwei Turnierleitungstage möglich." prompt="Hier ist nur X oder leer zulässig!" sqref="H34:H40" xr:uid="{3176D109-ECFE-478C-A449-BD62EF1D9C3E}">
      <formula1>OR(H34="",AND(UPPER(TRIM(H34))="X",COUNTIF($F$34:$F$40,"X")+COUNTIF($H$34:$H$40,"X")&lt;=2,$D34&lt;&gt;"X",$F34&lt;&gt;"X"))</formula1>
    </dataValidation>
    <dataValidation type="list" allowBlank="1" showInputMessage="1" showErrorMessage="1" sqref="M26 J24:L24" xr:uid="{8CE80AB8-A988-4020-9968-AB310C1007FF}">
      <formula1>$AE$13:$AE$16</formula1>
    </dataValidation>
    <dataValidation type="list" allowBlank="1" showInputMessage="1" showErrorMessage="1" sqref="J26:L26" xr:uid="{A286FF75-CED6-4F60-909D-53625FA14DB2}">
      <formula1>$AE$14:$AE$16</formula1>
    </dataValidation>
  </dataValidations>
  <printOptions horizontalCentered="1" verticalCentered="1"/>
  <pageMargins left="0.98425196850393704" right="0.19685039370078741" top="0.39370078740157483" bottom="0.39370078740157483" header="0" footer="0"/>
  <pageSetup paperSize="9" scale="60" orientation="portrait" r:id="rId1"/>
  <headerFooter>
    <oddFooter>&amp;L    &amp;F /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 Gerkewitz</dc:creator>
  <cp:lastModifiedBy>Jörg Gerkewitz</cp:lastModifiedBy>
  <cp:lastPrinted>2026-08-19T07:07:01Z</cp:lastPrinted>
  <dcterms:created xsi:type="dcterms:W3CDTF">2026-08-17T13:08:14Z</dcterms:created>
  <dcterms:modified xsi:type="dcterms:W3CDTF">2026-10-12T16:12:42Z</dcterms:modified>
</cp:coreProperties>
</file>